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Monthly Year 1" sheetId="3" state="visible" r:id="rId3"/>
    <sheet xmlns:r="http://schemas.openxmlformats.org/officeDocument/2006/relationships" name="Annual Years 1-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;(#,##0.0);&quot;-&quot;"/>
    <numFmt numFmtId="165" formatCode="#,##0;(#,##0);&quot;-&quot;"/>
    <numFmt numFmtId="166" formatCode="0.0%"/>
    <numFmt numFmtId="167" formatCode="$#,##0.00;($#,##0.00);&quot;-&quot;"/>
    <numFmt numFmtId="168" formatCode="$#,##0;($#,##0);&quot;-&quot;"/>
    <numFmt numFmtId="169" formatCode="&quot;Month &quot;0"/>
  </numFmts>
  <fonts count="9">
    <font>
      <name val="Calibri"/>
      <family val="2"/>
      <color theme="1"/>
      <sz val="11"/>
      <scheme val="minor"/>
    </font>
    <font>
      <name val="Calibri"/>
      <b val="1"/>
      <color rgb="001B2A4A"/>
      <sz val="16"/>
    </font>
    <font>
      <name val="Calibri"/>
      <i val="1"/>
      <color rgb="00595959"/>
      <sz val="10"/>
    </font>
    <font>
      <name val="Calibri"/>
      <b val="1"/>
      <color rgb="001B2A4A"/>
      <sz val="11"/>
    </font>
    <font>
      <name val="Calibri"/>
      <sz val="11"/>
    </font>
    <font>
      <name val="Calibri"/>
      <b val="1"/>
      <color rgb="00C00000"/>
      <sz val="10"/>
    </font>
    <font>
      <name val="Calibri"/>
      <b val="1"/>
      <color rgb="00FFFFFF"/>
      <sz val="11"/>
    </font>
    <font>
      <name val="Calibri"/>
      <color rgb="000000FF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EEE4"/>
      </patternFill>
    </fill>
    <fill>
      <patternFill patternType="solid">
        <fgColor rgb="00FFF2CC"/>
      </patternFill>
    </fill>
    <fill>
      <patternFill patternType="solid">
        <fgColor rgb="00EDEDED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medium">
        <color rgb="001B2A4A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applyAlignment="1" pivotButton="0" quotePrefix="0" xfId="0">
      <alignment horizontal="left"/>
    </xf>
    <xf numFmtId="0" fontId="6" fillId="2" borderId="0" applyAlignment="1" pivotButton="0" quotePrefix="0" xfId="0">
      <alignment horizontal="center"/>
    </xf>
    <xf numFmtId="0" fontId="3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164" fontId="4" fillId="5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5" fontId="7" fillId="4" borderId="1" applyAlignment="1" pivotButton="0" quotePrefix="0" xfId="0">
      <alignment horizontal="right"/>
    </xf>
    <xf numFmtId="0" fontId="8" fillId="0" borderId="0" pivotButton="0" quotePrefix="0" xfId="0"/>
    <xf numFmtId="166" fontId="7" fillId="4" borderId="1" applyAlignment="1" pivotButton="0" quotePrefix="0" xfId="0">
      <alignment horizontal="right"/>
    </xf>
    <xf numFmtId="166" fontId="8" fillId="5" borderId="1" applyAlignment="1" pivotButton="0" quotePrefix="0" xfId="0">
      <alignment horizontal="right"/>
    </xf>
    <xf numFmtId="167" fontId="7" fillId="4" borderId="1" applyAlignment="1" pivotButton="0" quotePrefix="0" xfId="0">
      <alignment horizontal="right"/>
    </xf>
    <xf numFmtId="167" fontId="8" fillId="5" borderId="1" applyAlignment="1" pivotButton="0" quotePrefix="0" xfId="0">
      <alignment horizontal="right"/>
    </xf>
    <xf numFmtId="2" fontId="7" fillId="4" borderId="1" applyAlignment="1" pivotButton="0" quotePrefix="0" xfId="0">
      <alignment horizontal="right"/>
    </xf>
    <xf numFmtId="10" fontId="7" fillId="4" borderId="1" applyAlignment="1" pivotButton="0" quotePrefix="0" xfId="0">
      <alignment horizontal="right"/>
    </xf>
    <xf numFmtId="10" fontId="8" fillId="5" borderId="1" applyAlignment="1" pivotButton="0" quotePrefix="0" xfId="0">
      <alignment horizontal="right"/>
    </xf>
    <xf numFmtId="168" fontId="7" fillId="4" borderId="1" applyAlignment="1" pivotButton="0" quotePrefix="0" xfId="0">
      <alignment horizontal="right"/>
    </xf>
    <xf numFmtId="168" fontId="8" fillId="5" borderId="1" applyAlignment="1" pivotButton="0" quotePrefix="0" xfId="0">
      <alignment horizontal="right"/>
    </xf>
    <xf numFmtId="168" fontId="8" fillId="5" borderId="1" pivotButton="0" quotePrefix="0" xfId="0"/>
    <xf numFmtId="1" fontId="7" fillId="4" borderId="1" applyAlignment="1" pivotButton="0" quotePrefix="0" xfId="0">
      <alignment horizontal="right"/>
    </xf>
    <xf numFmtId="0" fontId="6" fillId="2" borderId="0" pivotButton="0" quotePrefix="0" xfId="0"/>
    <xf numFmtId="169" fontId="6" fillId="2" borderId="0" applyAlignment="1" pivotButton="0" quotePrefix="0" xfId="0">
      <alignment horizontal="center"/>
    </xf>
    <xf numFmtId="168" fontId="8" fillId="5" borderId="0" pivotButton="0" quotePrefix="0" xfId="0"/>
    <xf numFmtId="165" fontId="4" fillId="0" borderId="0" pivotButton="0" quotePrefix="0" xfId="0"/>
    <xf numFmtId="165" fontId="8" fillId="5" borderId="0" pivotButton="0" quotePrefix="0" xfId="0"/>
    <xf numFmtId="168" fontId="4" fillId="0" borderId="0" pivotButton="0" quotePrefix="0" xfId="0"/>
    <xf numFmtId="0" fontId="8" fillId="0" borderId="2" pivotButton="0" quotePrefix="0" xfId="0"/>
    <xf numFmtId="168" fontId="8" fillId="0" borderId="2" pivotButton="0" quotePrefix="0" xfId="0"/>
    <xf numFmtId="168" fontId="8" fillId="5" borderId="2" pivotButton="0" quotePrefix="0" xfId="0"/>
    <xf numFmtId="168" fontId="8" fillId="0" borderId="0" pivotButton="0" quotePrefix="0" xfId="0"/>
    <xf numFmtId="166" fontId="4" fillId="0" borderId="0" pivotButton="0" quotePrefix="0" xfId="0"/>
    <xf numFmtId="166" fontId="8" fillId="5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Home Care Agency 3-Year Financial Projection</t>
        </is>
      </c>
    </row>
    <row r="3">
      <c r="B3" s="2" t="inlineStr">
        <is>
          <t>A free template from Soriaga &amp; Associates, LLC</t>
        </is>
      </c>
    </row>
    <row r="5">
      <c r="B5" s="3" t="inlineStr">
        <is>
          <t>How to use this template</t>
        </is>
      </c>
    </row>
    <row r="6">
      <c r="B6" s="4" t="inlineStr">
        <is>
          <t>1. Go to the Assumptions sheet. Every yellow cell with blue text is an input you can change.</t>
        </is>
      </c>
    </row>
    <row r="7">
      <c r="B7" s="4" t="inlineStr">
        <is>
          <t>2. The numbers in the yellow cells are EXAMPLES ONLY. They are not benchmarks, quotes or predictions. Replace every one with your own numbers.</t>
        </is>
      </c>
    </row>
    <row r="8">
      <c r="B8" s="4" t="inlineStr">
        <is>
          <t>3. Enter your expected active clients for each month of Year 1, then average clients for Years 2 and 3.</t>
        </is>
      </c>
    </row>
    <row r="9">
      <c r="B9" s="4" t="inlineStr">
        <is>
          <t>4. Enter the share of hours and the bill rate for each payer: private pay, Medicaid waiver, VA and long-term care (LTC) insurance. The shares must add up to 100%.</t>
        </is>
      </c>
    </row>
    <row r="10">
      <c r="B10" s="4" t="inlineStr">
        <is>
          <t>5. Enter caregiver pay, payroll tax and workers' comp rates, then overhead and startup costs.</t>
        </is>
      </c>
    </row>
    <row r="11">
      <c r="B11" s="4" t="inlineStr">
        <is>
          <t>6. Read the results on 'Monthly Year 1' and 'Annual Years 1-3'. Grey and white cells are formulas. Do not type over them.</t>
        </is>
      </c>
    </row>
    <row r="12">
      <c r="B12" s="4" t="inlineStr"/>
    </row>
    <row r="13">
      <c r="B13" s="3" t="inlineStr">
        <is>
          <t>What the sheets show</t>
        </is>
      </c>
    </row>
    <row r="14">
      <c r="B14" s="4" t="inlineStr">
        <is>
          <t>Monthly Year 1: revenue by payer, caregiver wages, payroll burden, gross margin, overhead, net income and your cash balance month by month.</t>
        </is>
      </c>
    </row>
    <row r="15">
      <c r="B15" s="4" t="inlineStr">
        <is>
          <t>Annual Years 1-3: the same lines by year. Year 1 adds up the monthly sheet. Years 2 and 3 use your annual assumptions.</t>
        </is>
      </c>
    </row>
    <row r="16">
      <c r="B16" s="4" t="inlineStr">
        <is>
          <t>The lowest cash balance in Year 1 (top of the monthly sheet) is the number to compare with the funding you have lined up.</t>
        </is>
      </c>
    </row>
    <row r="17">
      <c r="B17" s="4" t="inlineStr"/>
    </row>
    <row r="18">
      <c r="B18" s="3" t="inlineStr">
        <is>
          <t>Things to know</t>
        </is>
      </c>
    </row>
    <row r="19">
      <c r="B19" s="4" t="inlineStr">
        <is>
          <t>Payroll burden: employer Social Security and Medicare is 7.65% of wages. FUTA is 0.6% net on only the first $7,000 per employee, so enter it as an effective percent of wages (IRS Publication 15). SUTA and workers' comp rates come from your state notice and your insurance quote.</t>
        </is>
      </c>
    </row>
    <row r="20">
      <c r="B20" s="4" t="inlineStr">
        <is>
          <t>Collection lag: enter how many months pass between delivering care and getting paid (0, 1 or 2). Caregivers are paid weekly, so a longer lag means you need more cash.</t>
        </is>
      </c>
    </row>
    <row r="21">
      <c r="B21" s="4" t="inlineStr">
        <is>
          <t>Years 2 and 3 cash is an estimate. It treats receivables as the lag in months divided by 12, times annual revenue.</t>
        </is>
      </c>
    </row>
    <row r="22">
      <c r="B22" s="4" t="inlineStr">
        <is>
          <t>Income tax, owner distributions, loan payments and equipment purchases after startup are not included. Add them if they apply to you.</t>
        </is>
      </c>
    </row>
    <row r="23">
      <c r="B23" s="4" t="inlineStr">
        <is>
          <t>Overtime: the 2013 federal rule at 29 CFR 552.109 still stops third-party agencies from claiming the companionship and live-in overtime exemptions. Budget some overtime. Check your state rules too.</t>
        </is>
      </c>
    </row>
    <row r="24">
      <c r="B24" s="4" t="inlineStr"/>
    </row>
    <row r="25">
      <c r="B25" s="4" t="inlineStr">
        <is>
          <t>This template is general information, not tax, legal or investment advice. Want a CPA to review your assumptions? Book a free 20-minute call: www.soriagacpa.com/book-online</t>
        </is>
      </c>
    </row>
    <row r="26">
      <c r="B26" s="4" t="inlineStr"/>
    </row>
    <row r="27">
      <c r="B27" s="5" t="inlineStr">
        <is>
          <t>Prepared by Soriaga &amp; Associates, LLC — www.soriagacpa.com/book-online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E7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4" customWidth="1" min="2" max="2"/>
    <col width="14" customWidth="1" min="3" max="3"/>
    <col width="14" customWidth="1" min="4" max="4"/>
    <col width="75" customWidth="1" min="5" max="5"/>
  </cols>
  <sheetData>
    <row r="1">
      <c r="A1" s="1" t="inlineStr">
        <is>
          <t>Assumptions</t>
        </is>
      </c>
    </row>
    <row r="2">
      <c r="A2" s="6" t="inlineStr">
        <is>
          <t>Yellow cells = your inputs. The numbers shown are EXAMPLES ONLY, not benchmarks. Replace them with your own.</t>
        </is>
      </c>
    </row>
    <row r="3">
      <c r="A3" s="7" t="inlineStr">
        <is>
          <t>Input</t>
        </is>
      </c>
      <c r="B3" s="8" t="inlineStr">
        <is>
          <t>Year 1</t>
        </is>
      </c>
      <c r="C3" s="8" t="inlineStr">
        <is>
          <t>Year 2</t>
        </is>
      </c>
      <c r="D3" s="8" t="inlineStr">
        <is>
          <t>Year 3</t>
        </is>
      </c>
      <c r="E3" s="7" t="inlineStr">
        <is>
          <t>Notes</t>
        </is>
      </c>
    </row>
    <row r="4">
      <c r="A4" s="9" t="inlineStr">
        <is>
          <t>1. Clients and hours</t>
        </is>
      </c>
      <c r="B4" s="10" t="n"/>
      <c r="C4" s="10" t="n"/>
      <c r="D4" s="10" t="n"/>
      <c r="E4" s="10" t="n"/>
    </row>
    <row r="5">
      <c r="A5" s="11" t="inlineStr">
        <is>
          <t>Average active clients (Years 2 and 3)</t>
        </is>
      </c>
      <c r="B5" s="12">
        <f>AVERAGE(B9:B20)</f>
        <v/>
      </c>
      <c r="C5" s="13" t="n">
        <v>45</v>
      </c>
      <c r="D5" s="13" t="n">
        <v>75</v>
      </c>
      <c r="E5" s="2" t="inlineStr">
        <is>
          <t>Example. Year 1 is the average of the monthly table below.</t>
        </is>
      </c>
    </row>
    <row r="6">
      <c r="A6" s="11" t="inlineStr">
        <is>
          <t>Billable hours per client per week</t>
        </is>
      </c>
      <c r="B6" s="13" t="n">
        <v>12</v>
      </c>
      <c r="C6" s="13" t="n">
        <v>12</v>
      </c>
      <c r="D6" s="13" t="n">
        <v>12</v>
      </c>
      <c r="E6" s="2" t="inlineStr">
        <is>
          <t>Example. Hours you bill, per active client, per week.</t>
        </is>
      </c>
    </row>
    <row r="8">
      <c r="A8" s="9" t="inlineStr">
        <is>
          <t>2. Active clients by month, Year 1</t>
        </is>
      </c>
      <c r="B8" s="10" t="n"/>
      <c r="C8" s="10" t="n"/>
      <c r="D8" s="10" t="n"/>
      <c r="E8" s="10" t="n"/>
    </row>
    <row r="9">
      <c r="A9" s="11" t="inlineStr">
        <is>
          <t>Month 1</t>
        </is>
      </c>
      <c r="B9" s="14" t="n">
        <v>4</v>
      </c>
      <c r="E9" s="2" t="inlineStr">
        <is>
          <t>Example ramp. Active clients during the month.</t>
        </is>
      </c>
    </row>
    <row r="10">
      <c r="A10" s="11" t="inlineStr">
        <is>
          <t>Month 2</t>
        </is>
      </c>
      <c r="B10" s="14" t="n">
        <v>6</v>
      </c>
      <c r="E10" s="2" t="inlineStr"/>
    </row>
    <row r="11">
      <c r="A11" s="11" t="inlineStr">
        <is>
          <t>Month 3</t>
        </is>
      </c>
      <c r="B11" s="14" t="n">
        <v>8</v>
      </c>
      <c r="E11" s="2" t="inlineStr"/>
    </row>
    <row r="12">
      <c r="A12" s="11" t="inlineStr">
        <is>
          <t>Month 4</t>
        </is>
      </c>
      <c r="B12" s="14" t="n">
        <v>10</v>
      </c>
      <c r="E12" s="2" t="inlineStr"/>
    </row>
    <row r="13">
      <c r="A13" s="11" t="inlineStr">
        <is>
          <t>Month 5</t>
        </is>
      </c>
      <c r="B13" s="14" t="n">
        <v>12</v>
      </c>
      <c r="E13" s="2" t="inlineStr"/>
    </row>
    <row r="14">
      <c r="A14" s="11" t="inlineStr">
        <is>
          <t>Month 6</t>
        </is>
      </c>
      <c r="B14" s="14" t="n">
        <v>14</v>
      </c>
      <c r="E14" s="2" t="inlineStr"/>
    </row>
    <row r="15">
      <c r="A15" s="11" t="inlineStr">
        <is>
          <t>Month 7</t>
        </is>
      </c>
      <c r="B15" s="14" t="n">
        <v>16</v>
      </c>
      <c r="E15" s="2" t="inlineStr"/>
    </row>
    <row r="16">
      <c r="A16" s="11" t="inlineStr">
        <is>
          <t>Month 8</t>
        </is>
      </c>
      <c r="B16" s="14" t="n">
        <v>18</v>
      </c>
      <c r="E16" s="2" t="inlineStr"/>
    </row>
    <row r="17">
      <c r="A17" s="11" t="inlineStr">
        <is>
          <t>Month 9</t>
        </is>
      </c>
      <c r="B17" s="14" t="n">
        <v>20</v>
      </c>
      <c r="E17" s="2" t="inlineStr"/>
    </row>
    <row r="18">
      <c r="A18" s="11" t="inlineStr">
        <is>
          <t>Month 10</t>
        </is>
      </c>
      <c r="B18" s="14" t="n">
        <v>22</v>
      </c>
      <c r="E18" s="2" t="inlineStr"/>
    </row>
    <row r="19">
      <c r="A19" s="11" t="inlineStr">
        <is>
          <t>Month 11</t>
        </is>
      </c>
      <c r="B19" s="14" t="n">
        <v>24</v>
      </c>
      <c r="E19" s="2" t="inlineStr"/>
    </row>
    <row r="20">
      <c r="A20" s="11" t="inlineStr">
        <is>
          <t>Month 12</t>
        </is>
      </c>
      <c r="B20" s="14" t="n">
        <v>26</v>
      </c>
      <c r="E20" s="2" t="inlineStr"/>
    </row>
    <row r="22">
      <c r="A22" s="9" t="inlineStr">
        <is>
          <t>3. Payer mix and bill rates</t>
        </is>
      </c>
      <c r="B22" s="10" t="n"/>
      <c r="C22" s="10" t="n"/>
      <c r="D22" s="10" t="n"/>
      <c r="E22" s="10" t="n"/>
    </row>
    <row r="23">
      <c r="A23" s="15" t="inlineStr">
        <is>
          <t>Share of billable hours by payer</t>
        </is>
      </c>
    </row>
    <row r="24">
      <c r="A24" s="11" t="inlineStr">
        <is>
          <t xml:space="preserve">  Private pay</t>
        </is>
      </c>
      <c r="B24" s="16" t="n">
        <v>0.5</v>
      </c>
      <c r="C24" s="16" t="n">
        <v>0.5</v>
      </c>
      <c r="D24" s="16" t="n">
        <v>0.5</v>
      </c>
      <c r="E24" s="2" t="inlineStr">
        <is>
          <t>Example mix. Share of all billable hours.</t>
        </is>
      </c>
    </row>
    <row r="25">
      <c r="A25" s="11" t="inlineStr">
        <is>
          <t xml:space="preserve">  Medicaid waiver</t>
        </is>
      </c>
      <c r="B25" s="16" t="n">
        <v>0.2</v>
      </c>
      <c r="C25" s="16" t="n">
        <v>0.2</v>
      </c>
      <c r="D25" s="16" t="n">
        <v>0.2</v>
      </c>
      <c r="E25" s="2" t="inlineStr"/>
    </row>
    <row r="26">
      <c r="A26" s="11" t="inlineStr">
        <is>
          <t xml:space="preserve">  VA</t>
        </is>
      </c>
      <c r="B26" s="16" t="n">
        <v>0.1</v>
      </c>
      <c r="C26" s="16" t="n">
        <v>0.1</v>
      </c>
      <c r="D26" s="16" t="n">
        <v>0.1</v>
      </c>
      <c r="E26" s="2" t="inlineStr"/>
    </row>
    <row r="27">
      <c r="A27" s="11" t="inlineStr">
        <is>
          <t xml:space="preserve">  LTC insurance</t>
        </is>
      </c>
      <c r="B27" s="16" t="n">
        <v>0.2</v>
      </c>
      <c r="C27" s="16" t="n">
        <v>0.2</v>
      </c>
      <c r="D27" s="16" t="n">
        <v>0.2</v>
      </c>
      <c r="E27" s="2" t="inlineStr"/>
    </row>
    <row r="28">
      <c r="A28" s="15" t="inlineStr">
        <is>
          <t xml:space="preserve">  Total (must equal 100%)</t>
        </is>
      </c>
      <c r="B28" s="17">
        <f>SUM(B24:B27)</f>
        <v/>
      </c>
      <c r="C28" s="17">
        <f>SUM(C24:C27)</f>
        <v/>
      </c>
      <c r="D28" s="17">
        <f>SUM(D24:D27)</f>
        <v/>
      </c>
      <c r="E28" s="6">
        <f>IF(AND(ROUND(B28,4)=1,ROUND(C28,4)=1,ROUND(D28,4)=1),"OK: mix totals 100%","CHECK: each year must total 100%")</f>
        <v/>
      </c>
    </row>
    <row r="29">
      <c r="A29" s="15" t="inlineStr">
        <is>
          <t>Net bill rate per billable hour by payer</t>
        </is>
      </c>
    </row>
    <row r="30">
      <c r="A30" s="11" t="inlineStr">
        <is>
          <t xml:space="preserve">  Private pay</t>
        </is>
      </c>
      <c r="B30" s="18" t="n">
        <v>36</v>
      </c>
      <c r="C30" s="18" t="n">
        <v>36</v>
      </c>
      <c r="D30" s="18" t="n">
        <v>36</v>
      </c>
      <c r="E30" s="2" t="inlineStr">
        <is>
          <t>Example rate. Use what you net per hour after payer adjustments.</t>
        </is>
      </c>
    </row>
    <row r="31">
      <c r="A31" s="11" t="inlineStr">
        <is>
          <t xml:space="preserve">  Medicaid waiver</t>
        </is>
      </c>
      <c r="B31" s="18" t="n">
        <v>24</v>
      </c>
      <c r="C31" s="18" t="n">
        <v>24</v>
      </c>
      <c r="D31" s="18" t="n">
        <v>24</v>
      </c>
      <c r="E31" s="2" t="inlineStr"/>
    </row>
    <row r="32">
      <c r="A32" s="11" t="inlineStr">
        <is>
          <t xml:space="preserve">  VA</t>
        </is>
      </c>
      <c r="B32" s="18" t="n">
        <v>32</v>
      </c>
      <c r="C32" s="18" t="n">
        <v>32</v>
      </c>
      <c r="D32" s="18" t="n">
        <v>32</v>
      </c>
      <c r="E32" s="2" t="inlineStr"/>
    </row>
    <row r="33">
      <c r="A33" s="11" t="inlineStr">
        <is>
          <t xml:space="preserve">  LTC insurance</t>
        </is>
      </c>
      <c r="B33" s="18" t="n">
        <v>34</v>
      </c>
      <c r="C33" s="18" t="n">
        <v>34</v>
      </c>
      <c r="D33" s="18" t="n">
        <v>34</v>
      </c>
      <c r="E33" s="2" t="inlineStr"/>
    </row>
    <row r="34">
      <c r="A34" s="15" t="inlineStr">
        <is>
          <t xml:space="preserve">  Blended bill rate per hour</t>
        </is>
      </c>
      <c r="B34" s="19">
        <f>SUMPRODUCT(B24:B27,B30:B33)</f>
        <v/>
      </c>
      <c r="C34" s="19">
        <f>SUMPRODUCT(C24:C27,C30:C33)</f>
        <v/>
      </c>
      <c r="D34" s="19">
        <f>SUMPRODUCT(D24:D27,D30:D33)</f>
        <v/>
      </c>
      <c r="E34" s="2" t="inlineStr">
        <is>
          <t>Formula. Weighted by payer mix.</t>
        </is>
      </c>
    </row>
    <row r="36">
      <c r="A36" s="9" t="inlineStr">
        <is>
          <t>4. Caregiver pay and payroll costs</t>
        </is>
      </c>
      <c r="B36" s="10" t="n"/>
      <c r="C36" s="10" t="n"/>
      <c r="D36" s="10" t="n"/>
      <c r="E36" s="10" t="n"/>
    </row>
    <row r="37">
      <c r="A37" s="11" t="inlineStr">
        <is>
          <t>Caregiver pay rate per paid hour</t>
        </is>
      </c>
      <c r="B37" s="18" t="n">
        <v>18</v>
      </c>
      <c r="C37" s="18" t="n">
        <v>18.5</v>
      </c>
      <c r="D37" s="18" t="n">
        <v>19</v>
      </c>
      <c r="E37" s="2" t="inlineStr">
        <is>
          <t>Example. Check your state and local minimum wage.</t>
        </is>
      </c>
    </row>
    <row r="38">
      <c r="A38" s="11" t="inlineStr">
        <is>
          <t>Paid hours as % of billable hours</t>
        </is>
      </c>
      <c r="B38" s="16" t="n">
        <v>1.05</v>
      </c>
      <c r="C38" s="16" t="n">
        <v>1.05</v>
      </c>
      <c r="D38" s="16" t="n">
        <v>1.05</v>
      </c>
      <c r="E38" s="2" t="inlineStr">
        <is>
          <t>Example. Drive time, orientation and training are paid but not billed.</t>
        </is>
      </c>
    </row>
    <row r="39">
      <c r="A39" s="11" t="inlineStr">
        <is>
          <t>Overtime hours as % of paid hours</t>
        </is>
      </c>
      <c r="B39" s="16" t="n">
        <v>0.03</v>
      </c>
      <c r="C39" s="16" t="n">
        <v>0.03</v>
      </c>
      <c r="D39" s="16" t="n">
        <v>0.03</v>
      </c>
      <c r="E39" s="2" t="inlineStr">
        <is>
          <t>Example. See 29 CFR 552.109 for third-party employers.</t>
        </is>
      </c>
    </row>
    <row r="40">
      <c r="A40" s="11" t="inlineStr">
        <is>
          <t>Overtime premium (0.5 = time and a half)</t>
        </is>
      </c>
      <c r="B40" s="20" t="n">
        <v>0.5</v>
      </c>
      <c r="C40" s="20" t="n">
        <v>0.5</v>
      </c>
      <c r="D40" s="20" t="n">
        <v>0.5</v>
      </c>
      <c r="E40" s="2" t="inlineStr">
        <is>
          <t>Extra pay on overtime hours, as a share of the base wage.</t>
        </is>
      </c>
    </row>
    <row r="41">
      <c r="A41" s="11" t="inlineStr">
        <is>
          <t>Employer Social Security + Medicare (% of wages)</t>
        </is>
      </c>
      <c r="B41" s="21" t="n">
        <v>0.0765</v>
      </c>
      <c r="C41" s="21" t="n">
        <v>0.0765</v>
      </c>
      <c r="D41" s="21" t="n">
        <v>0.0765</v>
      </c>
      <c r="E41" s="2" t="inlineStr">
        <is>
          <t>7.65% (IRS Publication 15).</t>
        </is>
      </c>
    </row>
    <row r="42">
      <c r="A42" s="11" t="inlineStr">
        <is>
          <t>FUTA, effective % of wages</t>
        </is>
      </c>
      <c r="B42" s="21" t="n">
        <v>0.0025</v>
      </c>
      <c r="C42" s="21" t="n">
        <v>0.0025</v>
      </c>
      <c r="D42" s="21" t="n">
        <v>0.0025</v>
      </c>
      <c r="E42" s="2" t="inlineStr">
        <is>
          <t>Example. 0.6% net on the first $7,000 per caregiver ($42), spread over average wages per caregiver.</t>
        </is>
      </c>
    </row>
    <row r="43">
      <c r="A43" s="11" t="inlineStr">
        <is>
          <t>State unemployment (SUTA), % of wages</t>
        </is>
      </c>
      <c r="B43" s="21" t="n">
        <v>0.02</v>
      </c>
      <c r="C43" s="21" t="n">
        <v>0.02</v>
      </c>
      <c r="D43" s="21" t="n">
        <v>0.02</v>
      </c>
      <c r="E43" s="2" t="inlineStr">
        <is>
          <t>Example. Use the rate on your state notice.</t>
        </is>
      </c>
    </row>
    <row r="44">
      <c r="A44" s="11" t="inlineStr">
        <is>
          <t>Workers' compensation, % of wages</t>
        </is>
      </c>
      <c r="B44" s="21" t="n">
        <v>0.06</v>
      </c>
      <c r="C44" s="21" t="n">
        <v>0.06</v>
      </c>
      <c r="D44" s="21" t="n">
        <v>0.06</v>
      </c>
      <c r="E44" s="2" t="inlineStr">
        <is>
          <t>Example. Use your carrier's quote.</t>
        </is>
      </c>
    </row>
    <row r="45">
      <c r="A45" s="15" t="inlineStr">
        <is>
          <t>Total payroll burden, % of wages</t>
        </is>
      </c>
      <c r="B45" s="22">
        <f>SUM(B41:B44)</f>
        <v/>
      </c>
      <c r="C45" s="22">
        <f>SUM(C41:C44)</f>
        <v/>
      </c>
      <c r="D45" s="22">
        <f>SUM(D41:D44)</f>
        <v/>
      </c>
      <c r="E45" s="2" t="inlineStr">
        <is>
          <t>Formula.</t>
        </is>
      </c>
    </row>
    <row r="46">
      <c r="A46" s="11" t="inlineStr">
        <is>
          <t>Other variable costs, % of revenue</t>
        </is>
      </c>
      <c r="B46" s="16" t="n">
        <v>0.03</v>
      </c>
      <c r="C46" s="16" t="n">
        <v>0.03</v>
      </c>
      <c r="D46" s="16" t="n">
        <v>0.03</v>
      </c>
      <c r="E46" s="2" t="inlineStr">
        <is>
          <t>Example. Screening, supplies, payment fees.</t>
        </is>
      </c>
    </row>
    <row r="48">
      <c r="A48" s="9" t="inlineStr">
        <is>
          <t>5. Overhead, per month</t>
        </is>
      </c>
      <c r="B48" s="10" t="n"/>
      <c r="C48" s="10" t="n"/>
      <c r="D48" s="10" t="n"/>
      <c r="E48" s="10" t="n"/>
    </row>
    <row r="49">
      <c r="A49" s="11" t="inlineStr">
        <is>
          <t>Administrative salaries (include owner pay)</t>
        </is>
      </c>
      <c r="B49" s="23" t="n">
        <v>5400</v>
      </c>
      <c r="C49" s="23" t="n">
        <v>10000</v>
      </c>
      <c r="D49" s="23" t="n">
        <v>13750</v>
      </c>
      <c r="E49" s="2" t="inlineStr">
        <is>
          <t>Example. Monthly total for all non-caregiver staff.</t>
        </is>
      </c>
    </row>
    <row r="50">
      <c r="A50" s="11" t="inlineStr">
        <is>
          <t>Admin payroll taxes and benefits, % of salaries</t>
        </is>
      </c>
      <c r="B50" s="16" t="n">
        <v>0.12</v>
      </c>
      <c r="C50" s="16" t="n">
        <v>0.12</v>
      </c>
      <c r="D50" s="16" t="n">
        <v>0.12</v>
      </c>
      <c r="E50" s="2" t="inlineStr">
        <is>
          <t>Example.</t>
        </is>
      </c>
    </row>
    <row r="51">
      <c r="A51" s="11" t="inlineStr">
        <is>
          <t>Rent and utilities</t>
        </is>
      </c>
      <c r="B51" s="23" t="n">
        <v>1500</v>
      </c>
      <c r="C51" s="23" t="n">
        <v>2000</v>
      </c>
      <c r="D51" s="23" t="n">
        <v>2500</v>
      </c>
      <c r="E51" s="2" t="inlineStr">
        <is>
          <t>Example monthly amount.</t>
        </is>
      </c>
    </row>
    <row r="52">
      <c r="A52" s="11" t="inlineStr">
        <is>
          <t>Scheduling, billing and payroll software</t>
        </is>
      </c>
      <c r="B52" s="23" t="n">
        <v>600</v>
      </c>
      <c r="C52" s="23" t="n">
        <v>900</v>
      </c>
      <c r="D52" s="23" t="n">
        <v>1200</v>
      </c>
      <c r="E52" s="2" t="inlineStr"/>
    </row>
    <row r="53">
      <c r="A53" s="11" t="inlineStr">
        <is>
          <t>Marketing and referral development</t>
        </is>
      </c>
      <c r="B53" s="23" t="n">
        <v>1500</v>
      </c>
      <c r="C53" s="23" t="n">
        <v>2000</v>
      </c>
      <c r="D53" s="23" t="n">
        <v>2500</v>
      </c>
      <c r="E53" s="2" t="inlineStr"/>
    </row>
    <row r="54">
      <c r="A54" s="11" t="inlineStr">
        <is>
          <t>Accounting, legal and professional fees</t>
        </is>
      </c>
      <c r="B54" s="23" t="n">
        <v>900</v>
      </c>
      <c r="C54" s="23" t="n">
        <v>1200</v>
      </c>
      <c r="D54" s="23" t="n">
        <v>1500</v>
      </c>
      <c r="E54" s="2" t="inlineStr"/>
    </row>
    <row r="55">
      <c r="A55" s="11" t="inlineStr">
        <is>
          <t>General and professional liability insurance</t>
        </is>
      </c>
      <c r="B55" s="23" t="n">
        <v>500</v>
      </c>
      <c r="C55" s="23" t="n">
        <v>700</v>
      </c>
      <c r="D55" s="23" t="n">
        <v>900</v>
      </c>
      <c r="E55" s="2" t="inlineStr"/>
    </row>
    <row r="56">
      <c r="A56" s="11" t="inlineStr">
        <is>
          <t>License, background checks and training</t>
        </is>
      </c>
      <c r="B56" s="23" t="n">
        <v>300</v>
      </c>
      <c r="C56" s="23" t="n">
        <v>400</v>
      </c>
      <c r="D56" s="23" t="n">
        <v>500</v>
      </c>
      <c r="E56" s="2" t="inlineStr"/>
    </row>
    <row r="57">
      <c r="A57" s="11" t="inlineStr">
        <is>
          <t>Other overhead</t>
        </is>
      </c>
      <c r="B57" s="23" t="n">
        <v>500</v>
      </c>
      <c r="C57" s="23" t="n">
        <v>600</v>
      </c>
      <c r="D57" s="23" t="n">
        <v>750</v>
      </c>
      <c r="E57" s="2" t="inlineStr"/>
    </row>
    <row r="58">
      <c r="A58" s="15" t="inlineStr">
        <is>
          <t>Total monthly overhead (before admin payroll taxes)</t>
        </is>
      </c>
      <c r="B58" s="24">
        <f>B49+SUM(B51:B57)</f>
        <v/>
      </c>
      <c r="C58" s="24">
        <f>C49+SUM(C51:C57)</f>
        <v/>
      </c>
      <c r="D58" s="24">
        <f>D49+SUM(D51:D57)</f>
        <v/>
      </c>
      <c r="E58" s="2" t="inlineStr">
        <is>
          <t>Formula.</t>
        </is>
      </c>
    </row>
    <row r="60">
      <c r="A60" s="9" t="inlineStr">
        <is>
          <t>6. Startup costs (one time, paid in Month 1)</t>
        </is>
      </c>
      <c r="B60" s="10" t="n"/>
      <c r="C60" s="10" t="n"/>
      <c r="D60" s="10" t="n"/>
      <c r="E60" s="10" t="n"/>
    </row>
    <row r="61">
      <c r="A61" s="11" t="inlineStr">
        <is>
          <t>Entity formation and legal review</t>
        </is>
      </c>
      <c r="B61" s="23" t="n">
        <v>3000</v>
      </c>
      <c r="E61" s="2" t="inlineStr">
        <is>
          <t>Example amount. Get a quote for each item.</t>
        </is>
      </c>
    </row>
    <row r="62">
      <c r="A62" s="11" t="inlineStr">
        <is>
          <t>State license and application fees</t>
        </is>
      </c>
      <c r="B62" s="23" t="n">
        <v>1500</v>
      </c>
      <c r="E62" s="2" t="inlineStr"/>
    </row>
    <row r="63">
      <c r="A63" s="11" t="inlineStr">
        <is>
          <t>Insurance deposits</t>
        </is>
      </c>
      <c r="B63" s="23" t="n">
        <v>2500</v>
      </c>
      <c r="E63" s="2" t="inlineStr"/>
    </row>
    <row r="64">
      <c r="A64" s="11" t="inlineStr">
        <is>
          <t>Software setup</t>
        </is>
      </c>
      <c r="B64" s="23" t="n">
        <v>1000</v>
      </c>
      <c r="E64" s="2" t="inlineStr"/>
    </row>
    <row r="65">
      <c r="A65" s="11" t="inlineStr">
        <is>
          <t>Website and launch marketing</t>
        </is>
      </c>
      <c r="B65" s="23" t="n">
        <v>3500</v>
      </c>
      <c r="E65" s="2" t="inlineStr"/>
    </row>
    <row r="66">
      <c r="A66" s="11" t="inlineStr">
        <is>
          <t>Office equipment</t>
        </is>
      </c>
      <c r="B66" s="23" t="n">
        <v>2000</v>
      </c>
      <c r="E66" s="2" t="inlineStr"/>
    </row>
    <row r="67">
      <c r="A67" s="11" t="inlineStr">
        <is>
          <t>Caregiver orientation and training materials</t>
        </is>
      </c>
      <c r="B67" s="23" t="n">
        <v>1500</v>
      </c>
      <c r="E67" s="2" t="inlineStr"/>
    </row>
    <row r="68">
      <c r="A68" s="11" t="inlineStr">
        <is>
          <t>Other startup costs</t>
        </is>
      </c>
      <c r="B68" s="23" t="n">
        <v>1000</v>
      </c>
      <c r="E68" s="2" t="inlineStr"/>
    </row>
    <row r="69">
      <c r="A69" s="15" t="inlineStr">
        <is>
          <t>Total startup costs</t>
        </is>
      </c>
      <c r="B69" s="25">
        <f>SUM(B61:B68)</f>
        <v/>
      </c>
    </row>
    <row r="71">
      <c r="A71" s="9" t="inlineStr">
        <is>
          <t>7. Funding and cash timing</t>
        </is>
      </c>
      <c r="B71" s="10" t="n"/>
      <c r="C71" s="10" t="n"/>
      <c r="D71" s="10" t="n"/>
      <c r="E71" s="10" t="n"/>
    </row>
    <row r="72">
      <c r="A72" s="11" t="inlineStr">
        <is>
          <t>Cash you put in at the start (owner funds + loans)</t>
        </is>
      </c>
      <c r="B72" s="23" t="n">
        <v>125000</v>
      </c>
      <c r="E72" s="2" t="inlineStr">
        <is>
          <t>Example. Opening cash balance, before startup costs.</t>
        </is>
      </c>
    </row>
    <row r="73">
      <c r="A73" s="11" t="inlineStr">
        <is>
          <t>Collection lag in months (0, 1 or 2)</t>
        </is>
      </c>
      <c r="B73" s="26" t="n">
        <v>1</v>
      </c>
      <c r="E73" s="2" t="inlineStr">
        <is>
          <t>Example. Months between delivering care and getting paid.</t>
        </is>
      </c>
    </row>
    <row r="75">
      <c r="A75" s="2" t="inlineStr">
        <is>
          <t>Prepared by Soriaga &amp; Associates, LLC — www.soriagacpa.com/book-online</t>
        </is>
      </c>
    </row>
  </sheetData>
  <dataValidations count="1">
    <dataValidation sqref="B73" showDropDown="0" showInputMessage="0" showErrorMessage="0" allowBlank="0" type="list">
      <formula1>"0,1,2"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N4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>
      <c r="A1" s="1" t="inlineStr">
        <is>
          <t>Year 1 by month</t>
        </is>
      </c>
    </row>
    <row r="2">
      <c r="A2" s="2" t="inlineStr">
        <is>
          <t>All figures are formulas from the Assumptions sheet. Change inputs there.</t>
        </is>
      </c>
    </row>
    <row r="3">
      <c r="A3" s="27" t="inlineStr">
        <is>
          <t>Line</t>
        </is>
      </c>
      <c r="B3" s="28" t="n">
        <v>1</v>
      </c>
      <c r="C3" s="28" t="n">
        <v>2</v>
      </c>
      <c r="D3" s="28" t="n">
        <v>3</v>
      </c>
      <c r="E3" s="28" t="n">
        <v>4</v>
      </c>
      <c r="F3" s="28" t="n">
        <v>5</v>
      </c>
      <c r="G3" s="28" t="n">
        <v>6</v>
      </c>
      <c r="H3" s="28" t="n">
        <v>7</v>
      </c>
      <c r="I3" s="28" t="n">
        <v>8</v>
      </c>
      <c r="J3" s="28" t="n">
        <v>9</v>
      </c>
      <c r="K3" s="28" t="n">
        <v>10</v>
      </c>
      <c r="L3" s="28" t="n">
        <v>11</v>
      </c>
      <c r="M3" s="28" t="n">
        <v>12</v>
      </c>
      <c r="N3" s="8" t="inlineStr">
        <is>
          <t>Year 1</t>
        </is>
      </c>
    </row>
    <row r="4">
      <c r="A4" s="15" t="inlineStr">
        <is>
          <t>Lowest month-end cash balance in Year 1</t>
        </is>
      </c>
      <c r="B4" s="29">
        <f>MIN(B42:M42)</f>
        <v/>
      </c>
      <c r="C4" s="2" t="inlineStr">
        <is>
          <t>Compare this with the funding you have lined up. A negative number means you run out of cash.</t>
        </is>
      </c>
    </row>
    <row r="6">
      <c r="A6" s="9" t="inlineStr">
        <is>
          <t>Volume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</row>
    <row r="7">
      <c r="A7" s="11" t="inlineStr">
        <is>
          <t>Active clients</t>
        </is>
      </c>
      <c r="B7" s="30">
        <f>Assumptions!$B$9</f>
        <v/>
      </c>
      <c r="C7" s="30">
        <f>Assumptions!$B$10</f>
        <v/>
      </c>
      <c r="D7" s="30">
        <f>Assumptions!$B$11</f>
        <v/>
      </c>
      <c r="E7" s="30">
        <f>Assumptions!$B$12</f>
        <v/>
      </c>
      <c r="F7" s="30">
        <f>Assumptions!$B$13</f>
        <v/>
      </c>
      <c r="G7" s="30">
        <f>Assumptions!$B$14</f>
        <v/>
      </c>
      <c r="H7" s="30">
        <f>Assumptions!$B$15</f>
        <v/>
      </c>
      <c r="I7" s="30">
        <f>Assumptions!$B$16</f>
        <v/>
      </c>
      <c r="J7" s="30">
        <f>Assumptions!$B$17</f>
        <v/>
      </c>
      <c r="K7" s="30">
        <f>Assumptions!$B$18</f>
        <v/>
      </c>
      <c r="L7" s="30">
        <f>Assumptions!$B$19</f>
        <v/>
      </c>
      <c r="M7" s="30">
        <f>Assumptions!$B$20</f>
        <v/>
      </c>
      <c r="N7" s="31">
        <f>AVERAGE(B7:M7)</f>
        <v/>
      </c>
    </row>
    <row r="8">
      <c r="A8" s="11" t="inlineStr">
        <is>
          <t>Billable hours in month</t>
        </is>
      </c>
      <c r="B8" s="30">
        <f>B7*Assumptions!$B$6*52/12</f>
        <v/>
      </c>
      <c r="C8" s="30">
        <f>C7*Assumptions!$B$6*52/12</f>
        <v/>
      </c>
      <c r="D8" s="30">
        <f>D7*Assumptions!$B$6*52/12</f>
        <v/>
      </c>
      <c r="E8" s="30">
        <f>E7*Assumptions!$B$6*52/12</f>
        <v/>
      </c>
      <c r="F8" s="30">
        <f>F7*Assumptions!$B$6*52/12</f>
        <v/>
      </c>
      <c r="G8" s="30">
        <f>G7*Assumptions!$B$6*52/12</f>
        <v/>
      </c>
      <c r="H8" s="30">
        <f>H7*Assumptions!$B$6*52/12</f>
        <v/>
      </c>
      <c r="I8" s="30">
        <f>I7*Assumptions!$B$6*52/12</f>
        <v/>
      </c>
      <c r="J8" s="30">
        <f>J7*Assumptions!$B$6*52/12</f>
        <v/>
      </c>
      <c r="K8" s="30">
        <f>K7*Assumptions!$B$6*52/12</f>
        <v/>
      </c>
      <c r="L8" s="30">
        <f>L7*Assumptions!$B$6*52/12</f>
        <v/>
      </c>
      <c r="M8" s="30">
        <f>M7*Assumptions!$B$6*52/12</f>
        <v/>
      </c>
      <c r="N8" s="31">
        <f>SUM(B8:M8)</f>
        <v/>
      </c>
    </row>
    <row r="9">
      <c r="A9" s="9" t="inlineStr">
        <is>
          <t>Revenue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</row>
    <row r="10">
      <c r="A10" s="11" t="inlineStr">
        <is>
          <t xml:space="preserve">  Private pay</t>
        </is>
      </c>
      <c r="B10" s="32">
        <f>B8*Assumptions!$B$24*Assumptions!$B$30</f>
        <v/>
      </c>
      <c r="C10" s="32">
        <f>C8*Assumptions!$B$24*Assumptions!$B$30</f>
        <v/>
      </c>
      <c r="D10" s="32">
        <f>D8*Assumptions!$B$24*Assumptions!$B$30</f>
        <v/>
      </c>
      <c r="E10" s="32">
        <f>E8*Assumptions!$B$24*Assumptions!$B$30</f>
        <v/>
      </c>
      <c r="F10" s="32">
        <f>F8*Assumptions!$B$24*Assumptions!$B$30</f>
        <v/>
      </c>
      <c r="G10" s="32">
        <f>G8*Assumptions!$B$24*Assumptions!$B$30</f>
        <v/>
      </c>
      <c r="H10" s="32">
        <f>H8*Assumptions!$B$24*Assumptions!$B$30</f>
        <v/>
      </c>
      <c r="I10" s="32">
        <f>I8*Assumptions!$B$24*Assumptions!$B$30</f>
        <v/>
      </c>
      <c r="J10" s="32">
        <f>J8*Assumptions!$B$24*Assumptions!$B$30</f>
        <v/>
      </c>
      <c r="K10" s="32">
        <f>K8*Assumptions!$B$24*Assumptions!$B$30</f>
        <v/>
      </c>
      <c r="L10" s="32">
        <f>L8*Assumptions!$B$24*Assumptions!$B$30</f>
        <v/>
      </c>
      <c r="M10" s="32">
        <f>M8*Assumptions!$B$24*Assumptions!$B$30</f>
        <v/>
      </c>
      <c r="N10" s="29">
        <f>SUM(B10:M10)</f>
        <v/>
      </c>
    </row>
    <row r="11">
      <c r="A11" s="11" t="inlineStr">
        <is>
          <t xml:space="preserve">  Medicaid waiver</t>
        </is>
      </c>
      <c r="B11" s="32">
        <f>B8*Assumptions!$B$25*Assumptions!$B$31</f>
        <v/>
      </c>
      <c r="C11" s="32">
        <f>C8*Assumptions!$B$25*Assumptions!$B$31</f>
        <v/>
      </c>
      <c r="D11" s="32">
        <f>D8*Assumptions!$B$25*Assumptions!$B$31</f>
        <v/>
      </c>
      <c r="E11" s="32">
        <f>E8*Assumptions!$B$25*Assumptions!$B$31</f>
        <v/>
      </c>
      <c r="F11" s="32">
        <f>F8*Assumptions!$B$25*Assumptions!$B$31</f>
        <v/>
      </c>
      <c r="G11" s="32">
        <f>G8*Assumptions!$B$25*Assumptions!$B$31</f>
        <v/>
      </c>
      <c r="H11" s="32">
        <f>H8*Assumptions!$B$25*Assumptions!$B$31</f>
        <v/>
      </c>
      <c r="I11" s="32">
        <f>I8*Assumptions!$B$25*Assumptions!$B$31</f>
        <v/>
      </c>
      <c r="J11" s="32">
        <f>J8*Assumptions!$B$25*Assumptions!$B$31</f>
        <v/>
      </c>
      <c r="K11" s="32">
        <f>K8*Assumptions!$B$25*Assumptions!$B$31</f>
        <v/>
      </c>
      <c r="L11" s="32">
        <f>L8*Assumptions!$B$25*Assumptions!$B$31</f>
        <v/>
      </c>
      <c r="M11" s="32">
        <f>M8*Assumptions!$B$25*Assumptions!$B$31</f>
        <v/>
      </c>
      <c r="N11" s="29">
        <f>SUM(B11:M11)</f>
        <v/>
      </c>
    </row>
    <row r="12">
      <c r="A12" s="11" t="inlineStr">
        <is>
          <t xml:space="preserve">  VA</t>
        </is>
      </c>
      <c r="B12" s="32">
        <f>B8*Assumptions!$B$26*Assumptions!$B$32</f>
        <v/>
      </c>
      <c r="C12" s="32">
        <f>C8*Assumptions!$B$26*Assumptions!$B$32</f>
        <v/>
      </c>
      <c r="D12" s="32">
        <f>D8*Assumptions!$B$26*Assumptions!$B$32</f>
        <v/>
      </c>
      <c r="E12" s="32">
        <f>E8*Assumptions!$B$26*Assumptions!$B$32</f>
        <v/>
      </c>
      <c r="F12" s="32">
        <f>F8*Assumptions!$B$26*Assumptions!$B$32</f>
        <v/>
      </c>
      <c r="G12" s="32">
        <f>G8*Assumptions!$B$26*Assumptions!$B$32</f>
        <v/>
      </c>
      <c r="H12" s="32">
        <f>H8*Assumptions!$B$26*Assumptions!$B$32</f>
        <v/>
      </c>
      <c r="I12" s="32">
        <f>I8*Assumptions!$B$26*Assumptions!$B$32</f>
        <v/>
      </c>
      <c r="J12" s="32">
        <f>J8*Assumptions!$B$26*Assumptions!$B$32</f>
        <v/>
      </c>
      <c r="K12" s="32">
        <f>K8*Assumptions!$B$26*Assumptions!$B$32</f>
        <v/>
      </c>
      <c r="L12" s="32">
        <f>L8*Assumptions!$B$26*Assumptions!$B$32</f>
        <v/>
      </c>
      <c r="M12" s="32">
        <f>M8*Assumptions!$B$26*Assumptions!$B$32</f>
        <v/>
      </c>
      <c r="N12" s="29">
        <f>SUM(B12:M12)</f>
        <v/>
      </c>
    </row>
    <row r="13">
      <c r="A13" s="11" t="inlineStr">
        <is>
          <t xml:space="preserve">  LTC insurance</t>
        </is>
      </c>
      <c r="B13" s="32">
        <f>B8*Assumptions!$B$27*Assumptions!$B$33</f>
        <v/>
      </c>
      <c r="C13" s="32">
        <f>C8*Assumptions!$B$27*Assumptions!$B$33</f>
        <v/>
      </c>
      <c r="D13" s="32">
        <f>D8*Assumptions!$B$27*Assumptions!$B$33</f>
        <v/>
      </c>
      <c r="E13" s="32">
        <f>E8*Assumptions!$B$27*Assumptions!$B$33</f>
        <v/>
      </c>
      <c r="F13" s="32">
        <f>F8*Assumptions!$B$27*Assumptions!$B$33</f>
        <v/>
      </c>
      <c r="G13" s="32">
        <f>G8*Assumptions!$B$27*Assumptions!$B$33</f>
        <v/>
      </c>
      <c r="H13" s="32">
        <f>H8*Assumptions!$B$27*Assumptions!$B$33</f>
        <v/>
      </c>
      <c r="I13" s="32">
        <f>I8*Assumptions!$B$27*Assumptions!$B$33</f>
        <v/>
      </c>
      <c r="J13" s="32">
        <f>J8*Assumptions!$B$27*Assumptions!$B$33</f>
        <v/>
      </c>
      <c r="K13" s="32">
        <f>K8*Assumptions!$B$27*Assumptions!$B$33</f>
        <v/>
      </c>
      <c r="L13" s="32">
        <f>L8*Assumptions!$B$27*Assumptions!$B$33</f>
        <v/>
      </c>
      <c r="M13" s="32">
        <f>M8*Assumptions!$B$27*Assumptions!$B$33</f>
        <v/>
      </c>
      <c r="N13" s="29">
        <f>SUM(B13:M13)</f>
        <v/>
      </c>
    </row>
    <row r="14">
      <c r="A14" s="33" t="inlineStr">
        <is>
          <t>Total revenue</t>
        </is>
      </c>
      <c r="B14" s="34">
        <f>SUM(B10:B13)</f>
        <v/>
      </c>
      <c r="C14" s="34">
        <f>SUM(C10:C13)</f>
        <v/>
      </c>
      <c r="D14" s="34">
        <f>SUM(D10:D13)</f>
        <v/>
      </c>
      <c r="E14" s="34">
        <f>SUM(E10:E13)</f>
        <v/>
      </c>
      <c r="F14" s="34">
        <f>SUM(F10:F13)</f>
        <v/>
      </c>
      <c r="G14" s="34">
        <f>SUM(G10:G13)</f>
        <v/>
      </c>
      <c r="H14" s="34">
        <f>SUM(H10:H13)</f>
        <v/>
      </c>
      <c r="I14" s="34">
        <f>SUM(I10:I13)</f>
        <v/>
      </c>
      <c r="J14" s="34">
        <f>SUM(J10:J13)</f>
        <v/>
      </c>
      <c r="K14" s="34">
        <f>SUM(K10:K13)</f>
        <v/>
      </c>
      <c r="L14" s="34">
        <f>SUM(L10:L13)</f>
        <v/>
      </c>
      <c r="M14" s="34">
        <f>SUM(M10:M13)</f>
        <v/>
      </c>
      <c r="N14" s="35">
        <f>SUM(B14:M14)</f>
        <v/>
      </c>
    </row>
    <row r="15">
      <c r="A15" s="9" t="inlineStr">
        <is>
          <t>Direct costs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</row>
    <row r="16">
      <c r="A16" s="11" t="inlineStr">
        <is>
          <t>Paid caregiver hours</t>
        </is>
      </c>
      <c r="B16" s="30">
        <f>B8*Assumptions!$B$38</f>
        <v/>
      </c>
      <c r="C16" s="30">
        <f>C8*Assumptions!$B$38</f>
        <v/>
      </c>
      <c r="D16" s="30">
        <f>D8*Assumptions!$B$38</f>
        <v/>
      </c>
      <c r="E16" s="30">
        <f>E8*Assumptions!$B$38</f>
        <v/>
      </c>
      <c r="F16" s="30">
        <f>F8*Assumptions!$B$38</f>
        <v/>
      </c>
      <c r="G16" s="30">
        <f>G8*Assumptions!$B$38</f>
        <v/>
      </c>
      <c r="H16" s="30">
        <f>H8*Assumptions!$B$38</f>
        <v/>
      </c>
      <c r="I16" s="30">
        <f>I8*Assumptions!$B$38</f>
        <v/>
      </c>
      <c r="J16" s="30">
        <f>J8*Assumptions!$B$38</f>
        <v/>
      </c>
      <c r="K16" s="30">
        <f>K8*Assumptions!$B$38</f>
        <v/>
      </c>
      <c r="L16" s="30">
        <f>L8*Assumptions!$B$38</f>
        <v/>
      </c>
      <c r="M16" s="30">
        <f>M8*Assumptions!$B$38</f>
        <v/>
      </c>
      <c r="N16" s="31">
        <f>SUM(B16:M16)</f>
        <v/>
      </c>
    </row>
    <row r="17">
      <c r="A17" s="11" t="inlineStr">
        <is>
          <t>Caregiver wages (including overtime premium)</t>
        </is>
      </c>
      <c r="B17" s="32">
        <f>B16*Assumptions!$B$37*(1+Assumptions!$B$39*Assumptions!$B$40)</f>
        <v/>
      </c>
      <c r="C17" s="32">
        <f>C16*Assumptions!$B$37*(1+Assumptions!$B$39*Assumptions!$B$40)</f>
        <v/>
      </c>
      <c r="D17" s="32">
        <f>D16*Assumptions!$B$37*(1+Assumptions!$B$39*Assumptions!$B$40)</f>
        <v/>
      </c>
      <c r="E17" s="32">
        <f>E16*Assumptions!$B$37*(1+Assumptions!$B$39*Assumptions!$B$40)</f>
        <v/>
      </c>
      <c r="F17" s="32">
        <f>F16*Assumptions!$B$37*(1+Assumptions!$B$39*Assumptions!$B$40)</f>
        <v/>
      </c>
      <c r="G17" s="32">
        <f>G16*Assumptions!$B$37*(1+Assumptions!$B$39*Assumptions!$B$40)</f>
        <v/>
      </c>
      <c r="H17" s="32">
        <f>H16*Assumptions!$B$37*(1+Assumptions!$B$39*Assumptions!$B$40)</f>
        <v/>
      </c>
      <c r="I17" s="32">
        <f>I16*Assumptions!$B$37*(1+Assumptions!$B$39*Assumptions!$B$40)</f>
        <v/>
      </c>
      <c r="J17" s="32">
        <f>J16*Assumptions!$B$37*(1+Assumptions!$B$39*Assumptions!$B$40)</f>
        <v/>
      </c>
      <c r="K17" s="32">
        <f>K16*Assumptions!$B$37*(1+Assumptions!$B$39*Assumptions!$B$40)</f>
        <v/>
      </c>
      <c r="L17" s="32">
        <f>L16*Assumptions!$B$37*(1+Assumptions!$B$39*Assumptions!$B$40)</f>
        <v/>
      </c>
      <c r="M17" s="32">
        <f>M16*Assumptions!$B$37*(1+Assumptions!$B$39*Assumptions!$B$40)</f>
        <v/>
      </c>
      <c r="N17" s="29">
        <f>SUM(B17:M17)</f>
        <v/>
      </c>
    </row>
    <row r="18">
      <c r="A18" s="11" t="inlineStr">
        <is>
          <t>Payroll burden (taxes and workers' comp)</t>
        </is>
      </c>
      <c r="B18" s="32">
        <f>B17*Assumptions!$B$45</f>
        <v/>
      </c>
      <c r="C18" s="32">
        <f>C17*Assumptions!$B$45</f>
        <v/>
      </c>
      <c r="D18" s="32">
        <f>D17*Assumptions!$B$45</f>
        <v/>
      </c>
      <c r="E18" s="32">
        <f>E17*Assumptions!$B$45</f>
        <v/>
      </c>
      <c r="F18" s="32">
        <f>F17*Assumptions!$B$45</f>
        <v/>
      </c>
      <c r="G18" s="32">
        <f>G17*Assumptions!$B$45</f>
        <v/>
      </c>
      <c r="H18" s="32">
        <f>H17*Assumptions!$B$45</f>
        <v/>
      </c>
      <c r="I18" s="32">
        <f>I17*Assumptions!$B$45</f>
        <v/>
      </c>
      <c r="J18" s="32">
        <f>J17*Assumptions!$B$45</f>
        <v/>
      </c>
      <c r="K18" s="32">
        <f>K17*Assumptions!$B$45</f>
        <v/>
      </c>
      <c r="L18" s="32">
        <f>L17*Assumptions!$B$45</f>
        <v/>
      </c>
      <c r="M18" s="32">
        <f>M17*Assumptions!$B$45</f>
        <v/>
      </c>
      <c r="N18" s="29">
        <f>SUM(B18:M18)</f>
        <v/>
      </c>
    </row>
    <row r="19">
      <c r="A19" s="11" t="inlineStr">
        <is>
          <t>Other variable costs</t>
        </is>
      </c>
      <c r="B19" s="32">
        <f>B14*Assumptions!$B$46</f>
        <v/>
      </c>
      <c r="C19" s="32">
        <f>C14*Assumptions!$B$46</f>
        <v/>
      </c>
      <c r="D19" s="32">
        <f>D14*Assumptions!$B$46</f>
        <v/>
      </c>
      <c r="E19" s="32">
        <f>E14*Assumptions!$B$46</f>
        <v/>
      </c>
      <c r="F19" s="32">
        <f>F14*Assumptions!$B$46</f>
        <v/>
      </c>
      <c r="G19" s="32">
        <f>G14*Assumptions!$B$46</f>
        <v/>
      </c>
      <c r="H19" s="32">
        <f>H14*Assumptions!$B$46</f>
        <v/>
      </c>
      <c r="I19" s="32">
        <f>I14*Assumptions!$B$46</f>
        <v/>
      </c>
      <c r="J19" s="32">
        <f>J14*Assumptions!$B$46</f>
        <v/>
      </c>
      <c r="K19" s="32">
        <f>K14*Assumptions!$B$46</f>
        <v/>
      </c>
      <c r="L19" s="32">
        <f>L14*Assumptions!$B$46</f>
        <v/>
      </c>
      <c r="M19" s="32">
        <f>M14*Assumptions!$B$46</f>
        <v/>
      </c>
      <c r="N19" s="29">
        <f>SUM(B19:M19)</f>
        <v/>
      </c>
    </row>
    <row r="20">
      <c r="A20" s="33" t="inlineStr">
        <is>
          <t>Total direct costs</t>
        </is>
      </c>
      <c r="B20" s="34">
        <f>B17+B18+B19</f>
        <v/>
      </c>
      <c r="C20" s="34">
        <f>C17+C18+C19</f>
        <v/>
      </c>
      <c r="D20" s="34">
        <f>D17+D18+D19</f>
        <v/>
      </c>
      <c r="E20" s="34">
        <f>E17+E18+E19</f>
        <v/>
      </c>
      <c r="F20" s="34">
        <f>F17+F18+F19</f>
        <v/>
      </c>
      <c r="G20" s="34">
        <f>G17+G18+G19</f>
        <v/>
      </c>
      <c r="H20" s="34">
        <f>H17+H18+H19</f>
        <v/>
      </c>
      <c r="I20" s="34">
        <f>I17+I18+I19</f>
        <v/>
      </c>
      <c r="J20" s="34">
        <f>J17+J18+J19</f>
        <v/>
      </c>
      <c r="K20" s="34">
        <f>K17+K18+K19</f>
        <v/>
      </c>
      <c r="L20" s="34">
        <f>L17+L18+L19</f>
        <v/>
      </c>
      <c r="M20" s="34">
        <f>M17+M18+M19</f>
        <v/>
      </c>
      <c r="N20" s="35">
        <f>SUM(B20:M20)</f>
        <v/>
      </c>
    </row>
    <row r="21">
      <c r="A21" s="15" t="inlineStr">
        <is>
          <t>Gross margin</t>
        </is>
      </c>
      <c r="B21" s="36">
        <f>B14-B20</f>
        <v/>
      </c>
      <c r="C21" s="36">
        <f>C14-C20</f>
        <v/>
      </c>
      <c r="D21" s="36">
        <f>D14-D20</f>
        <v/>
      </c>
      <c r="E21" s="36">
        <f>E14-E20</f>
        <v/>
      </c>
      <c r="F21" s="36">
        <f>F14-F20</f>
        <v/>
      </c>
      <c r="G21" s="36">
        <f>G14-G20</f>
        <v/>
      </c>
      <c r="H21" s="36">
        <f>H14-H20</f>
        <v/>
      </c>
      <c r="I21" s="36">
        <f>I14-I20</f>
        <v/>
      </c>
      <c r="J21" s="36">
        <f>J14-J20</f>
        <v/>
      </c>
      <c r="K21" s="36">
        <f>K14-K20</f>
        <v/>
      </c>
      <c r="L21" s="36">
        <f>L14-L20</f>
        <v/>
      </c>
      <c r="M21" s="36">
        <f>M14-M20</f>
        <v/>
      </c>
      <c r="N21" s="29">
        <f>SUM(B21:M21)</f>
        <v/>
      </c>
    </row>
    <row r="22">
      <c r="A22" s="11" t="inlineStr">
        <is>
          <t>Gross margin %</t>
        </is>
      </c>
      <c r="B22" s="37">
        <f>IF(B14=0,0,B21/B14)</f>
        <v/>
      </c>
      <c r="C22" s="37">
        <f>IF(C14=0,0,C21/C14)</f>
        <v/>
      </c>
      <c r="D22" s="37">
        <f>IF(D14=0,0,D21/D14)</f>
        <v/>
      </c>
      <c r="E22" s="37">
        <f>IF(E14=0,0,E21/E14)</f>
        <v/>
      </c>
      <c r="F22" s="37">
        <f>IF(F14=0,0,F21/F14)</f>
        <v/>
      </c>
      <c r="G22" s="37">
        <f>IF(G14=0,0,G21/G14)</f>
        <v/>
      </c>
      <c r="H22" s="37">
        <f>IF(H14=0,0,H21/H14)</f>
        <v/>
      </c>
      <c r="I22" s="37">
        <f>IF(I14=0,0,I21/I14)</f>
        <v/>
      </c>
      <c r="J22" s="37">
        <f>IF(J14=0,0,J21/J14)</f>
        <v/>
      </c>
      <c r="K22" s="37">
        <f>IF(K14=0,0,K21/K14)</f>
        <v/>
      </c>
      <c r="L22" s="37">
        <f>IF(L14=0,0,L21/L14)</f>
        <v/>
      </c>
      <c r="M22" s="37">
        <f>IF(M14=0,0,M21/M14)</f>
        <v/>
      </c>
      <c r="N22" s="38">
        <f>IF(N14=0,0,N21/N14)</f>
        <v/>
      </c>
    </row>
    <row r="23">
      <c r="A23" s="9" t="inlineStr">
        <is>
          <t>Overhead</t>
        </is>
      </c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</row>
    <row r="24">
      <c r="A24" s="11" t="inlineStr">
        <is>
          <t>Administrative salaries</t>
        </is>
      </c>
      <c r="B24" s="32">
        <f>Assumptions!$B$49</f>
        <v/>
      </c>
      <c r="C24" s="32">
        <f>Assumptions!$B$49</f>
        <v/>
      </c>
      <c r="D24" s="32">
        <f>Assumptions!$B$49</f>
        <v/>
      </c>
      <c r="E24" s="32">
        <f>Assumptions!$B$49</f>
        <v/>
      </c>
      <c r="F24" s="32">
        <f>Assumptions!$B$49</f>
        <v/>
      </c>
      <c r="G24" s="32">
        <f>Assumptions!$B$49</f>
        <v/>
      </c>
      <c r="H24" s="32">
        <f>Assumptions!$B$49</f>
        <v/>
      </c>
      <c r="I24" s="32">
        <f>Assumptions!$B$49</f>
        <v/>
      </c>
      <c r="J24" s="32">
        <f>Assumptions!$B$49</f>
        <v/>
      </c>
      <c r="K24" s="32">
        <f>Assumptions!$B$49</f>
        <v/>
      </c>
      <c r="L24" s="32">
        <f>Assumptions!$B$49</f>
        <v/>
      </c>
      <c r="M24" s="32">
        <f>Assumptions!$B$49</f>
        <v/>
      </c>
      <c r="N24" s="29">
        <f>SUM(B24:M24)</f>
        <v/>
      </c>
    </row>
    <row r="25">
      <c r="A25" s="11" t="inlineStr">
        <is>
          <t>Admin payroll taxes and benefits</t>
        </is>
      </c>
      <c r="B25" s="32">
        <f>B24*Assumptions!$B$50</f>
        <v/>
      </c>
      <c r="C25" s="32">
        <f>C24*Assumptions!$B$50</f>
        <v/>
      </c>
      <c r="D25" s="32">
        <f>D24*Assumptions!$B$50</f>
        <v/>
      </c>
      <c r="E25" s="32">
        <f>E24*Assumptions!$B$50</f>
        <v/>
      </c>
      <c r="F25" s="32">
        <f>F24*Assumptions!$B$50</f>
        <v/>
      </c>
      <c r="G25" s="32">
        <f>G24*Assumptions!$B$50</f>
        <v/>
      </c>
      <c r="H25" s="32">
        <f>H24*Assumptions!$B$50</f>
        <v/>
      </c>
      <c r="I25" s="32">
        <f>I24*Assumptions!$B$50</f>
        <v/>
      </c>
      <c r="J25" s="32">
        <f>J24*Assumptions!$B$50</f>
        <v/>
      </c>
      <c r="K25" s="32">
        <f>K24*Assumptions!$B$50</f>
        <v/>
      </c>
      <c r="L25" s="32">
        <f>L24*Assumptions!$B$50</f>
        <v/>
      </c>
      <c r="M25" s="32">
        <f>M24*Assumptions!$B$50</f>
        <v/>
      </c>
      <c r="N25" s="29">
        <f>SUM(B25:M25)</f>
        <v/>
      </c>
    </row>
    <row r="26">
      <c r="A26" s="11" t="inlineStr">
        <is>
          <t>Rent and utilities</t>
        </is>
      </c>
      <c r="B26" s="32">
        <f>Assumptions!$B$51</f>
        <v/>
      </c>
      <c r="C26" s="32">
        <f>Assumptions!$B$51</f>
        <v/>
      </c>
      <c r="D26" s="32">
        <f>Assumptions!$B$51</f>
        <v/>
      </c>
      <c r="E26" s="32">
        <f>Assumptions!$B$51</f>
        <v/>
      </c>
      <c r="F26" s="32">
        <f>Assumptions!$B$51</f>
        <v/>
      </c>
      <c r="G26" s="32">
        <f>Assumptions!$B$51</f>
        <v/>
      </c>
      <c r="H26" s="32">
        <f>Assumptions!$B$51</f>
        <v/>
      </c>
      <c r="I26" s="32">
        <f>Assumptions!$B$51</f>
        <v/>
      </c>
      <c r="J26" s="32">
        <f>Assumptions!$B$51</f>
        <v/>
      </c>
      <c r="K26" s="32">
        <f>Assumptions!$B$51</f>
        <v/>
      </c>
      <c r="L26" s="32">
        <f>Assumptions!$B$51</f>
        <v/>
      </c>
      <c r="M26" s="32">
        <f>Assumptions!$B$51</f>
        <v/>
      </c>
      <c r="N26" s="29">
        <f>SUM(B26:M26)</f>
        <v/>
      </c>
    </row>
    <row r="27">
      <c r="A27" s="11" t="inlineStr">
        <is>
          <t>Scheduling, billing and payroll software</t>
        </is>
      </c>
      <c r="B27" s="32">
        <f>Assumptions!$B$52</f>
        <v/>
      </c>
      <c r="C27" s="32">
        <f>Assumptions!$B$52</f>
        <v/>
      </c>
      <c r="D27" s="32">
        <f>Assumptions!$B$52</f>
        <v/>
      </c>
      <c r="E27" s="32">
        <f>Assumptions!$B$52</f>
        <v/>
      </c>
      <c r="F27" s="32">
        <f>Assumptions!$B$52</f>
        <v/>
      </c>
      <c r="G27" s="32">
        <f>Assumptions!$B$52</f>
        <v/>
      </c>
      <c r="H27" s="32">
        <f>Assumptions!$B$52</f>
        <v/>
      </c>
      <c r="I27" s="32">
        <f>Assumptions!$B$52</f>
        <v/>
      </c>
      <c r="J27" s="32">
        <f>Assumptions!$B$52</f>
        <v/>
      </c>
      <c r="K27" s="32">
        <f>Assumptions!$B$52</f>
        <v/>
      </c>
      <c r="L27" s="32">
        <f>Assumptions!$B$52</f>
        <v/>
      </c>
      <c r="M27" s="32">
        <f>Assumptions!$B$52</f>
        <v/>
      </c>
      <c r="N27" s="29">
        <f>SUM(B27:M27)</f>
        <v/>
      </c>
    </row>
    <row r="28">
      <c r="A28" s="11" t="inlineStr">
        <is>
          <t>Marketing and referral development</t>
        </is>
      </c>
      <c r="B28" s="32">
        <f>Assumptions!$B$53</f>
        <v/>
      </c>
      <c r="C28" s="32">
        <f>Assumptions!$B$53</f>
        <v/>
      </c>
      <c r="D28" s="32">
        <f>Assumptions!$B$53</f>
        <v/>
      </c>
      <c r="E28" s="32">
        <f>Assumptions!$B$53</f>
        <v/>
      </c>
      <c r="F28" s="32">
        <f>Assumptions!$B$53</f>
        <v/>
      </c>
      <c r="G28" s="32">
        <f>Assumptions!$B$53</f>
        <v/>
      </c>
      <c r="H28" s="32">
        <f>Assumptions!$B$53</f>
        <v/>
      </c>
      <c r="I28" s="32">
        <f>Assumptions!$B$53</f>
        <v/>
      </c>
      <c r="J28" s="32">
        <f>Assumptions!$B$53</f>
        <v/>
      </c>
      <c r="K28" s="32">
        <f>Assumptions!$B$53</f>
        <v/>
      </c>
      <c r="L28" s="32">
        <f>Assumptions!$B$53</f>
        <v/>
      </c>
      <c r="M28" s="32">
        <f>Assumptions!$B$53</f>
        <v/>
      </c>
      <c r="N28" s="29">
        <f>SUM(B28:M28)</f>
        <v/>
      </c>
    </row>
    <row r="29">
      <c r="A29" s="11" t="inlineStr">
        <is>
          <t>Accounting, legal and professional fees</t>
        </is>
      </c>
      <c r="B29" s="32">
        <f>Assumptions!$B$54</f>
        <v/>
      </c>
      <c r="C29" s="32">
        <f>Assumptions!$B$54</f>
        <v/>
      </c>
      <c r="D29" s="32">
        <f>Assumptions!$B$54</f>
        <v/>
      </c>
      <c r="E29" s="32">
        <f>Assumptions!$B$54</f>
        <v/>
      </c>
      <c r="F29" s="32">
        <f>Assumptions!$B$54</f>
        <v/>
      </c>
      <c r="G29" s="32">
        <f>Assumptions!$B$54</f>
        <v/>
      </c>
      <c r="H29" s="32">
        <f>Assumptions!$B$54</f>
        <v/>
      </c>
      <c r="I29" s="32">
        <f>Assumptions!$B$54</f>
        <v/>
      </c>
      <c r="J29" s="32">
        <f>Assumptions!$B$54</f>
        <v/>
      </c>
      <c r="K29" s="32">
        <f>Assumptions!$B$54</f>
        <v/>
      </c>
      <c r="L29" s="32">
        <f>Assumptions!$B$54</f>
        <v/>
      </c>
      <c r="M29" s="32">
        <f>Assumptions!$B$54</f>
        <v/>
      </c>
      <c r="N29" s="29">
        <f>SUM(B29:M29)</f>
        <v/>
      </c>
    </row>
    <row r="30">
      <c r="A30" s="11" t="inlineStr">
        <is>
          <t>General and professional liability insurance</t>
        </is>
      </c>
      <c r="B30" s="32">
        <f>Assumptions!$B$55</f>
        <v/>
      </c>
      <c r="C30" s="32">
        <f>Assumptions!$B$55</f>
        <v/>
      </c>
      <c r="D30" s="32">
        <f>Assumptions!$B$55</f>
        <v/>
      </c>
      <c r="E30" s="32">
        <f>Assumptions!$B$55</f>
        <v/>
      </c>
      <c r="F30" s="32">
        <f>Assumptions!$B$55</f>
        <v/>
      </c>
      <c r="G30" s="32">
        <f>Assumptions!$B$55</f>
        <v/>
      </c>
      <c r="H30" s="32">
        <f>Assumptions!$B$55</f>
        <v/>
      </c>
      <c r="I30" s="32">
        <f>Assumptions!$B$55</f>
        <v/>
      </c>
      <c r="J30" s="32">
        <f>Assumptions!$B$55</f>
        <v/>
      </c>
      <c r="K30" s="32">
        <f>Assumptions!$B$55</f>
        <v/>
      </c>
      <c r="L30" s="32">
        <f>Assumptions!$B$55</f>
        <v/>
      </c>
      <c r="M30" s="32">
        <f>Assumptions!$B$55</f>
        <v/>
      </c>
      <c r="N30" s="29">
        <f>SUM(B30:M30)</f>
        <v/>
      </c>
    </row>
    <row r="31">
      <c r="A31" s="11" t="inlineStr">
        <is>
          <t>License, background checks and training</t>
        </is>
      </c>
      <c r="B31" s="32">
        <f>Assumptions!$B$56</f>
        <v/>
      </c>
      <c r="C31" s="32">
        <f>Assumptions!$B$56</f>
        <v/>
      </c>
      <c r="D31" s="32">
        <f>Assumptions!$B$56</f>
        <v/>
      </c>
      <c r="E31" s="32">
        <f>Assumptions!$B$56</f>
        <v/>
      </c>
      <c r="F31" s="32">
        <f>Assumptions!$B$56</f>
        <v/>
      </c>
      <c r="G31" s="32">
        <f>Assumptions!$B$56</f>
        <v/>
      </c>
      <c r="H31" s="32">
        <f>Assumptions!$B$56</f>
        <v/>
      </c>
      <c r="I31" s="32">
        <f>Assumptions!$B$56</f>
        <v/>
      </c>
      <c r="J31" s="32">
        <f>Assumptions!$B$56</f>
        <v/>
      </c>
      <c r="K31" s="32">
        <f>Assumptions!$B$56</f>
        <v/>
      </c>
      <c r="L31" s="32">
        <f>Assumptions!$B$56</f>
        <v/>
      </c>
      <c r="M31" s="32">
        <f>Assumptions!$B$56</f>
        <v/>
      </c>
      <c r="N31" s="29">
        <f>SUM(B31:M31)</f>
        <v/>
      </c>
    </row>
    <row r="32">
      <c r="A32" s="11" t="inlineStr">
        <is>
          <t>Other overhead</t>
        </is>
      </c>
      <c r="B32" s="32">
        <f>Assumptions!$B$57</f>
        <v/>
      </c>
      <c r="C32" s="32">
        <f>Assumptions!$B$57</f>
        <v/>
      </c>
      <c r="D32" s="32">
        <f>Assumptions!$B$57</f>
        <v/>
      </c>
      <c r="E32" s="32">
        <f>Assumptions!$B$57</f>
        <v/>
      </c>
      <c r="F32" s="32">
        <f>Assumptions!$B$57</f>
        <v/>
      </c>
      <c r="G32" s="32">
        <f>Assumptions!$B$57</f>
        <v/>
      </c>
      <c r="H32" s="32">
        <f>Assumptions!$B$57</f>
        <v/>
      </c>
      <c r="I32" s="32">
        <f>Assumptions!$B$57</f>
        <v/>
      </c>
      <c r="J32" s="32">
        <f>Assumptions!$B$57</f>
        <v/>
      </c>
      <c r="K32" s="32">
        <f>Assumptions!$B$57</f>
        <v/>
      </c>
      <c r="L32" s="32">
        <f>Assumptions!$B$57</f>
        <v/>
      </c>
      <c r="M32" s="32">
        <f>Assumptions!$B$57</f>
        <v/>
      </c>
      <c r="N32" s="29">
        <f>SUM(B32:M32)</f>
        <v/>
      </c>
    </row>
    <row r="33">
      <c r="A33" s="33" t="inlineStr">
        <is>
          <t>Total overhead</t>
        </is>
      </c>
      <c r="B33" s="34">
        <f>SUM(B24:B32)</f>
        <v/>
      </c>
      <c r="C33" s="34">
        <f>SUM(C24:C32)</f>
        <v/>
      </c>
      <c r="D33" s="34">
        <f>SUM(D24:D32)</f>
        <v/>
      </c>
      <c r="E33" s="34">
        <f>SUM(E24:E32)</f>
        <v/>
      </c>
      <c r="F33" s="34">
        <f>SUM(F24:F32)</f>
        <v/>
      </c>
      <c r="G33" s="34">
        <f>SUM(G24:G32)</f>
        <v/>
      </c>
      <c r="H33" s="34">
        <f>SUM(H24:H32)</f>
        <v/>
      </c>
      <c r="I33" s="34">
        <f>SUM(I24:I32)</f>
        <v/>
      </c>
      <c r="J33" s="34">
        <f>SUM(J24:J32)</f>
        <v/>
      </c>
      <c r="K33" s="34">
        <f>SUM(K24:K32)</f>
        <v/>
      </c>
      <c r="L33" s="34">
        <f>SUM(L24:L32)</f>
        <v/>
      </c>
      <c r="M33" s="34">
        <f>SUM(M24:M32)</f>
        <v/>
      </c>
      <c r="N33" s="35">
        <f>SUM(B33:M33)</f>
        <v/>
      </c>
    </row>
    <row r="34">
      <c r="A34" s="15" t="inlineStr">
        <is>
          <t>Net income (before income tax)</t>
        </is>
      </c>
      <c r="B34" s="36">
        <f>B21-B33</f>
        <v/>
      </c>
      <c r="C34" s="36">
        <f>C21-C33</f>
        <v/>
      </c>
      <c r="D34" s="36">
        <f>D21-D33</f>
        <v/>
      </c>
      <c r="E34" s="36">
        <f>E21-E33</f>
        <v/>
      </c>
      <c r="F34" s="36">
        <f>F21-F33</f>
        <v/>
      </c>
      <c r="G34" s="36">
        <f>G21-G33</f>
        <v/>
      </c>
      <c r="H34" s="36">
        <f>H21-H33</f>
        <v/>
      </c>
      <c r="I34" s="36">
        <f>I21-I33</f>
        <v/>
      </c>
      <c r="J34" s="36">
        <f>J21-J33</f>
        <v/>
      </c>
      <c r="K34" s="36">
        <f>K21-K33</f>
        <v/>
      </c>
      <c r="L34" s="36">
        <f>L21-L33</f>
        <v/>
      </c>
      <c r="M34" s="36">
        <f>M21-M33</f>
        <v/>
      </c>
      <c r="N34" s="29">
        <f>SUM(B34:M34)</f>
        <v/>
      </c>
    </row>
    <row r="35">
      <c r="A35" s="11" t="inlineStr">
        <is>
          <t>Net margin %</t>
        </is>
      </c>
      <c r="B35" s="37">
        <f>IF(B14=0,0,B34/B14)</f>
        <v/>
      </c>
      <c r="C35" s="37">
        <f>IF(C14=0,0,C34/C14)</f>
        <v/>
      </c>
      <c r="D35" s="37">
        <f>IF(D14=0,0,D34/D14)</f>
        <v/>
      </c>
      <c r="E35" s="37">
        <f>IF(E14=0,0,E34/E14)</f>
        <v/>
      </c>
      <c r="F35" s="37">
        <f>IF(F14=0,0,F34/F14)</f>
        <v/>
      </c>
      <c r="G35" s="37">
        <f>IF(G14=0,0,G34/G14)</f>
        <v/>
      </c>
      <c r="H35" s="37">
        <f>IF(H14=0,0,H34/H14)</f>
        <v/>
      </c>
      <c r="I35" s="37">
        <f>IF(I14=0,0,I34/I14)</f>
        <v/>
      </c>
      <c r="J35" s="37">
        <f>IF(J14=0,0,J34/J14)</f>
        <v/>
      </c>
      <c r="K35" s="37">
        <f>IF(K14=0,0,K34/K14)</f>
        <v/>
      </c>
      <c r="L35" s="37">
        <f>IF(L14=0,0,L34/L14)</f>
        <v/>
      </c>
      <c r="M35" s="37">
        <f>IF(M14=0,0,M34/M14)</f>
        <v/>
      </c>
      <c r="N35" s="38">
        <f>IF(N14=0,0,N34/N14)</f>
        <v/>
      </c>
    </row>
    <row r="36">
      <c r="A36" s="9" t="inlineStr">
        <is>
          <t>Cash</t>
        </is>
      </c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</row>
    <row r="37">
      <c r="A37" s="11" t="inlineStr">
        <is>
          <t>Opening cash</t>
        </is>
      </c>
      <c r="B37" s="32">
        <f>Assumptions!$B$72</f>
        <v/>
      </c>
      <c r="C37" s="32">
        <f>B42</f>
        <v/>
      </c>
      <c r="D37" s="32">
        <f>C42</f>
        <v/>
      </c>
      <c r="E37" s="32">
        <f>D42</f>
        <v/>
      </c>
      <c r="F37" s="32">
        <f>E42</f>
        <v/>
      </c>
      <c r="G37" s="32">
        <f>F42</f>
        <v/>
      </c>
      <c r="H37" s="32">
        <f>G42</f>
        <v/>
      </c>
      <c r="I37" s="32">
        <f>H42</f>
        <v/>
      </c>
      <c r="J37" s="32">
        <f>I42</f>
        <v/>
      </c>
      <c r="K37" s="32">
        <f>J42</f>
        <v/>
      </c>
      <c r="L37" s="32">
        <f>K42</f>
        <v/>
      </c>
      <c r="M37" s="32">
        <f>L42</f>
        <v/>
      </c>
      <c r="N37" s="29">
        <f>B37</f>
        <v/>
      </c>
    </row>
    <row r="38">
      <c r="A38" s="11" t="inlineStr">
        <is>
          <t>Cash collected from payers</t>
        </is>
      </c>
      <c r="B38" s="32">
        <f>IF(1&gt;Assumptions!$B$73,INDEX($B$14:$M$14,1-Assumptions!$B$73),0)</f>
        <v/>
      </c>
      <c r="C38" s="32">
        <f>IF(2&gt;Assumptions!$B$73,INDEX($B$14:$M$14,2-Assumptions!$B$73),0)</f>
        <v/>
      </c>
      <c r="D38" s="32">
        <f>IF(3&gt;Assumptions!$B$73,INDEX($B$14:$M$14,3-Assumptions!$B$73),0)</f>
        <v/>
      </c>
      <c r="E38" s="32">
        <f>IF(4&gt;Assumptions!$B$73,INDEX($B$14:$M$14,4-Assumptions!$B$73),0)</f>
        <v/>
      </c>
      <c r="F38" s="32">
        <f>IF(5&gt;Assumptions!$B$73,INDEX($B$14:$M$14,5-Assumptions!$B$73),0)</f>
        <v/>
      </c>
      <c r="G38" s="32">
        <f>IF(6&gt;Assumptions!$B$73,INDEX($B$14:$M$14,6-Assumptions!$B$73),0)</f>
        <v/>
      </c>
      <c r="H38" s="32">
        <f>IF(7&gt;Assumptions!$B$73,INDEX($B$14:$M$14,7-Assumptions!$B$73),0)</f>
        <v/>
      </c>
      <c r="I38" s="32">
        <f>IF(8&gt;Assumptions!$B$73,INDEX($B$14:$M$14,8-Assumptions!$B$73),0)</f>
        <v/>
      </c>
      <c r="J38" s="32">
        <f>IF(9&gt;Assumptions!$B$73,INDEX($B$14:$M$14,9-Assumptions!$B$73),0)</f>
        <v/>
      </c>
      <c r="K38" s="32">
        <f>IF(10&gt;Assumptions!$B$73,INDEX($B$14:$M$14,10-Assumptions!$B$73),0)</f>
        <v/>
      </c>
      <c r="L38" s="32">
        <f>IF(11&gt;Assumptions!$B$73,INDEX($B$14:$M$14,11-Assumptions!$B$73),0)</f>
        <v/>
      </c>
      <c r="M38" s="32">
        <f>IF(12&gt;Assumptions!$B$73,INDEX($B$14:$M$14,12-Assumptions!$B$73),0)</f>
        <v/>
      </c>
      <c r="N38" s="29">
        <f>SUM(B38:M38)</f>
        <v/>
      </c>
    </row>
    <row r="39">
      <c r="A39" s="11" t="inlineStr">
        <is>
          <t>Cash paid for direct costs and overhead</t>
        </is>
      </c>
      <c r="B39" s="32">
        <f>-(B20+B33)</f>
        <v/>
      </c>
      <c r="C39" s="32">
        <f>-(C20+C33)</f>
        <v/>
      </c>
      <c r="D39" s="32">
        <f>-(D20+D33)</f>
        <v/>
      </c>
      <c r="E39" s="32">
        <f>-(E20+E33)</f>
        <v/>
      </c>
      <c r="F39" s="32">
        <f>-(F20+F33)</f>
        <v/>
      </c>
      <c r="G39" s="32">
        <f>-(G20+G33)</f>
        <v/>
      </c>
      <c r="H39" s="32">
        <f>-(H20+H33)</f>
        <v/>
      </c>
      <c r="I39" s="32">
        <f>-(I20+I33)</f>
        <v/>
      </c>
      <c r="J39" s="32">
        <f>-(J20+J33)</f>
        <v/>
      </c>
      <c r="K39" s="32">
        <f>-(K20+K33)</f>
        <v/>
      </c>
      <c r="L39" s="32">
        <f>-(L20+L33)</f>
        <v/>
      </c>
      <c r="M39" s="32">
        <f>-(M20+M33)</f>
        <v/>
      </c>
      <c r="N39" s="29">
        <f>SUM(B39:M39)</f>
        <v/>
      </c>
    </row>
    <row r="40">
      <c r="A40" s="11" t="inlineStr">
        <is>
          <t>Startup costs (Month 1)</t>
        </is>
      </c>
      <c r="B40" s="32">
        <f>-Assumptions!$B$69</f>
        <v/>
      </c>
      <c r="C40" s="32" t="n">
        <v>0</v>
      </c>
      <c r="D40" s="32" t="n">
        <v>0</v>
      </c>
      <c r="E40" s="32" t="n">
        <v>0</v>
      </c>
      <c r="F40" s="32" t="n">
        <v>0</v>
      </c>
      <c r="G40" s="32" t="n">
        <v>0</v>
      </c>
      <c r="H40" s="32" t="n">
        <v>0</v>
      </c>
      <c r="I40" s="32" t="n">
        <v>0</v>
      </c>
      <c r="J40" s="32" t="n">
        <v>0</v>
      </c>
      <c r="K40" s="32" t="n">
        <v>0</v>
      </c>
      <c r="L40" s="32" t="n">
        <v>0</v>
      </c>
      <c r="M40" s="32" t="n">
        <v>0</v>
      </c>
      <c r="N40" s="29">
        <f>SUM(B40:M40)</f>
        <v/>
      </c>
    </row>
    <row r="41">
      <c r="A41" s="33" t="inlineStr">
        <is>
          <t>Net cash flow</t>
        </is>
      </c>
      <c r="B41" s="34">
        <f>B38+B39+B40</f>
        <v/>
      </c>
      <c r="C41" s="34">
        <f>C38+C39+C40</f>
        <v/>
      </c>
      <c r="D41" s="34">
        <f>D38+D39+D40</f>
        <v/>
      </c>
      <c r="E41" s="34">
        <f>E38+E39+E40</f>
        <v/>
      </c>
      <c r="F41" s="34">
        <f>F38+F39+F40</f>
        <v/>
      </c>
      <c r="G41" s="34">
        <f>G38+G39+G40</f>
        <v/>
      </c>
      <c r="H41" s="34">
        <f>H38+H39+H40</f>
        <v/>
      </c>
      <c r="I41" s="34">
        <f>I38+I39+I40</f>
        <v/>
      </c>
      <c r="J41" s="34">
        <f>J38+J39+J40</f>
        <v/>
      </c>
      <c r="K41" s="34">
        <f>K38+K39+K40</f>
        <v/>
      </c>
      <c r="L41" s="34">
        <f>L38+L39+L40</f>
        <v/>
      </c>
      <c r="M41" s="34">
        <f>M38+M39+M40</f>
        <v/>
      </c>
      <c r="N41" s="35">
        <f>SUM(B41:M41)</f>
        <v/>
      </c>
    </row>
    <row r="42">
      <c r="A42" s="15" t="inlineStr">
        <is>
          <t>Closing cash balance</t>
        </is>
      </c>
      <c r="B42" s="36">
        <f>B37+B41</f>
        <v/>
      </c>
      <c r="C42" s="36">
        <f>C37+C41</f>
        <v/>
      </c>
      <c r="D42" s="36">
        <f>D37+D41</f>
        <v/>
      </c>
      <c r="E42" s="36">
        <f>E37+E41</f>
        <v/>
      </c>
      <c r="F42" s="36">
        <f>F37+F41</f>
        <v/>
      </c>
      <c r="G42" s="36">
        <f>G37+G41</f>
        <v/>
      </c>
      <c r="H42" s="36">
        <f>H37+H41</f>
        <v/>
      </c>
      <c r="I42" s="36">
        <f>I37+I41</f>
        <v/>
      </c>
      <c r="J42" s="36">
        <f>J37+J41</f>
        <v/>
      </c>
      <c r="K42" s="36">
        <f>K37+K41</f>
        <v/>
      </c>
      <c r="L42" s="36">
        <f>L37+L41</f>
        <v/>
      </c>
      <c r="M42" s="36">
        <f>M37+M41</f>
        <v/>
      </c>
      <c r="N42" s="29">
        <f>M42</f>
        <v/>
      </c>
    </row>
    <row r="44">
      <c r="A44" s="2" t="inlineStr">
        <is>
          <t>Prepared by Soriaga &amp; Associates, LLC — www.soriagacpa.com/book-online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E4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6" customWidth="1" min="4" max="4"/>
    <col width="62" customWidth="1" min="5" max="5"/>
  </cols>
  <sheetData>
    <row r="1">
      <c r="A1" s="1" t="inlineStr">
        <is>
          <t>Years 1 to 3</t>
        </is>
      </c>
    </row>
    <row r="2">
      <c r="A2" s="2" t="inlineStr">
        <is>
          <t>Year 1 adds up the monthly sheet. Years 2 and 3 are built from your annual assumptions.</t>
        </is>
      </c>
    </row>
    <row r="3">
      <c r="A3" s="7" t="inlineStr">
        <is>
          <t>Line</t>
        </is>
      </c>
      <c r="B3" s="8" t="inlineStr">
        <is>
          <t>Year 1</t>
        </is>
      </c>
      <c r="C3" s="8" t="inlineStr">
        <is>
          <t>Year 2</t>
        </is>
      </c>
      <c r="D3" s="8" t="inlineStr">
        <is>
          <t>Year 3</t>
        </is>
      </c>
      <c r="E3" s="7" t="inlineStr">
        <is>
          <t>Notes</t>
        </is>
      </c>
    </row>
    <row r="4">
      <c r="A4" s="9" t="inlineStr">
        <is>
          <t>Volume</t>
        </is>
      </c>
      <c r="B4" s="10" t="n"/>
      <c r="C4" s="10" t="n"/>
      <c r="D4" s="10" t="n"/>
      <c r="E4" s="10" t="n"/>
    </row>
    <row r="5">
      <c r="A5" s="11" t="inlineStr">
        <is>
          <t>Average active clients</t>
        </is>
      </c>
      <c r="B5" s="39">
        <f>Assumptions!$B$5</f>
        <v/>
      </c>
      <c r="C5" s="39">
        <f>Assumptions!$C$5</f>
        <v/>
      </c>
      <c r="D5" s="39">
        <f>Assumptions!$D$5</f>
        <v/>
      </c>
      <c r="E5" s="2" t="inlineStr"/>
    </row>
    <row r="6">
      <c r="A6" s="11" t="inlineStr">
        <is>
          <t>Billable hours per week (average)</t>
        </is>
      </c>
      <c r="B6" s="30">
        <f>B5*Assumptions!$B$6</f>
        <v/>
      </c>
      <c r="C6" s="30">
        <f>C5*Assumptions!$C$6</f>
        <v/>
      </c>
      <c r="D6" s="30">
        <f>D5*Assumptions!$D$6</f>
        <v/>
      </c>
      <c r="E6" s="2" t="inlineStr"/>
    </row>
    <row r="7">
      <c r="A7" s="11" t="inlineStr">
        <is>
          <t>Billable hours per year</t>
        </is>
      </c>
      <c r="B7" s="30">
        <f>'Monthly Year 1'!N8</f>
        <v/>
      </c>
      <c r="C7" s="30">
        <f>C6*52</f>
        <v/>
      </c>
      <c r="D7" s="30">
        <f>D6*52</f>
        <v/>
      </c>
      <c r="E7" s="2" t="inlineStr"/>
    </row>
    <row r="8">
      <c r="A8" s="9" t="inlineStr">
        <is>
          <t>Revenue</t>
        </is>
      </c>
      <c r="B8" s="10" t="n"/>
      <c r="C8" s="10" t="n"/>
      <c r="D8" s="10" t="n"/>
      <c r="E8" s="10" t="n"/>
    </row>
    <row r="9">
      <c r="A9" s="11" t="inlineStr">
        <is>
          <t xml:space="preserve">  Private pay</t>
        </is>
      </c>
      <c r="B9" s="32">
        <f>'Monthly Year 1'!N10</f>
        <v/>
      </c>
      <c r="C9" s="32">
        <f>C7*Assumptions!$C$24*Assumptions!$C$30</f>
        <v/>
      </c>
      <c r="D9" s="32">
        <f>D7*Assumptions!$D$24*Assumptions!$D$30</f>
        <v/>
      </c>
      <c r="E9" s="2" t="inlineStr"/>
    </row>
    <row r="10">
      <c r="A10" s="11" t="inlineStr">
        <is>
          <t xml:space="preserve">  Medicaid waiver</t>
        </is>
      </c>
      <c r="B10" s="32">
        <f>'Monthly Year 1'!N11</f>
        <v/>
      </c>
      <c r="C10" s="32">
        <f>C7*Assumptions!$C$25*Assumptions!$C$31</f>
        <v/>
      </c>
      <c r="D10" s="32">
        <f>D7*Assumptions!$D$25*Assumptions!$D$31</f>
        <v/>
      </c>
      <c r="E10" s="2" t="inlineStr"/>
    </row>
    <row r="11">
      <c r="A11" s="11" t="inlineStr">
        <is>
          <t xml:space="preserve">  VA</t>
        </is>
      </c>
      <c r="B11" s="32">
        <f>'Monthly Year 1'!N12</f>
        <v/>
      </c>
      <c r="C11" s="32">
        <f>C7*Assumptions!$C$26*Assumptions!$C$32</f>
        <v/>
      </c>
      <c r="D11" s="32">
        <f>D7*Assumptions!$D$26*Assumptions!$D$32</f>
        <v/>
      </c>
      <c r="E11" s="2" t="inlineStr"/>
    </row>
    <row r="12">
      <c r="A12" s="11" t="inlineStr">
        <is>
          <t xml:space="preserve">  LTC insurance</t>
        </is>
      </c>
      <c r="B12" s="32">
        <f>'Monthly Year 1'!N13</f>
        <v/>
      </c>
      <c r="C12" s="32">
        <f>C7*Assumptions!$C$27*Assumptions!$C$33</f>
        <v/>
      </c>
      <c r="D12" s="32">
        <f>D7*Assumptions!$D$27*Assumptions!$D$33</f>
        <v/>
      </c>
      <c r="E12" s="2" t="inlineStr"/>
    </row>
    <row r="13">
      <c r="A13" s="33" t="inlineStr">
        <is>
          <t>Total revenue</t>
        </is>
      </c>
      <c r="B13" s="34">
        <f>SUM(B9:B12)</f>
        <v/>
      </c>
      <c r="C13" s="34">
        <f>SUM(C9:C12)</f>
        <v/>
      </c>
      <c r="D13" s="34">
        <f>SUM(D9:D12)</f>
        <v/>
      </c>
      <c r="E13" s="2" t="inlineStr"/>
    </row>
    <row r="14">
      <c r="A14" s="9" t="inlineStr">
        <is>
          <t>Direct costs</t>
        </is>
      </c>
      <c r="B14" s="10" t="n"/>
      <c r="C14" s="10" t="n"/>
      <c r="D14" s="10" t="n"/>
      <c r="E14" s="10" t="n"/>
    </row>
    <row r="15">
      <c r="A15" s="11" t="inlineStr">
        <is>
          <t>Paid caregiver hours</t>
        </is>
      </c>
      <c r="B15" s="30">
        <f>'Monthly Year 1'!N16</f>
        <v/>
      </c>
      <c r="C15" s="30">
        <f>C7*Assumptions!$C$38</f>
        <v/>
      </c>
      <c r="D15" s="30">
        <f>D7*Assumptions!$D$38</f>
        <v/>
      </c>
      <c r="E15" s="2" t="inlineStr"/>
    </row>
    <row r="16">
      <c r="A16" s="11" t="inlineStr">
        <is>
          <t>Caregiver wages (including overtime premium)</t>
        </is>
      </c>
      <c r="B16" s="32">
        <f>'Monthly Year 1'!N17</f>
        <v/>
      </c>
      <c r="C16" s="32">
        <f>C15*Assumptions!$C$37*(1+Assumptions!$C$39*Assumptions!$C$40)</f>
        <v/>
      </c>
      <c r="D16" s="32">
        <f>D15*Assumptions!$D$37*(1+Assumptions!$D$39*Assumptions!$D$40)</f>
        <v/>
      </c>
      <c r="E16" s="2" t="inlineStr"/>
    </row>
    <row r="17">
      <c r="A17" s="11" t="inlineStr">
        <is>
          <t>Payroll burden (taxes and workers' comp)</t>
        </is>
      </c>
      <c r="B17" s="32">
        <f>'Monthly Year 1'!N18</f>
        <v/>
      </c>
      <c r="C17" s="32">
        <f>C16*Assumptions!$C$45</f>
        <v/>
      </c>
      <c r="D17" s="32">
        <f>D16*Assumptions!$D$45</f>
        <v/>
      </c>
      <c r="E17" s="2" t="inlineStr"/>
    </row>
    <row r="18">
      <c r="A18" s="11" t="inlineStr">
        <is>
          <t>Other variable costs</t>
        </is>
      </c>
      <c r="B18" s="32">
        <f>'Monthly Year 1'!N19</f>
        <v/>
      </c>
      <c r="C18" s="32">
        <f>C13*Assumptions!$C$46</f>
        <v/>
      </c>
      <c r="D18" s="32">
        <f>D13*Assumptions!$D$46</f>
        <v/>
      </c>
      <c r="E18" s="2" t="inlineStr"/>
    </row>
    <row r="19">
      <c r="A19" s="33" t="inlineStr">
        <is>
          <t>Total direct costs</t>
        </is>
      </c>
      <c r="B19" s="34">
        <f>B16+B17+B18</f>
        <v/>
      </c>
      <c r="C19" s="34">
        <f>C16+C17+C18</f>
        <v/>
      </c>
      <c r="D19" s="34">
        <f>D16+D17+D18</f>
        <v/>
      </c>
      <c r="E19" s="2" t="inlineStr"/>
    </row>
    <row r="20">
      <c r="A20" s="15" t="inlineStr">
        <is>
          <t>Gross margin</t>
        </is>
      </c>
      <c r="B20" s="36">
        <f>B13-B19</f>
        <v/>
      </c>
      <c r="C20" s="36">
        <f>C13-C19</f>
        <v/>
      </c>
      <c r="D20" s="36">
        <f>D13-D19</f>
        <v/>
      </c>
      <c r="E20" s="2" t="inlineStr"/>
    </row>
    <row r="21">
      <c r="A21" s="11" t="inlineStr">
        <is>
          <t>Gross margin %</t>
        </is>
      </c>
      <c r="B21" s="37">
        <f>IF(B13=0,0,B20/B13)</f>
        <v/>
      </c>
      <c r="C21" s="37">
        <f>IF(C13=0,0,C20/C13)</f>
        <v/>
      </c>
      <c r="D21" s="37">
        <f>IF(D13=0,0,D20/D13)</f>
        <v/>
      </c>
      <c r="E21" s="2" t="inlineStr"/>
    </row>
    <row r="22">
      <c r="A22" s="9" t="inlineStr">
        <is>
          <t>Overhead</t>
        </is>
      </c>
      <c r="B22" s="10" t="n"/>
      <c r="C22" s="10" t="n"/>
      <c r="D22" s="10" t="n"/>
      <c r="E22" s="10" t="n"/>
    </row>
    <row r="23">
      <c r="A23" s="11" t="inlineStr">
        <is>
          <t>Administrative salaries</t>
        </is>
      </c>
      <c r="B23" s="32">
        <f>'Monthly Year 1'!N24</f>
        <v/>
      </c>
      <c r="C23" s="32">
        <f>12*Assumptions!$C$49</f>
        <v/>
      </c>
      <c r="D23" s="32">
        <f>12*Assumptions!$D$49</f>
        <v/>
      </c>
      <c r="E23" s="2" t="inlineStr"/>
    </row>
    <row r="24">
      <c r="A24" s="11" t="inlineStr">
        <is>
          <t>Admin payroll taxes and benefits</t>
        </is>
      </c>
      <c r="B24" s="32">
        <f>'Monthly Year 1'!N25</f>
        <v/>
      </c>
      <c r="C24" s="32">
        <f>C23*Assumptions!$C$50</f>
        <v/>
      </c>
      <c r="D24" s="32">
        <f>D23*Assumptions!$D$50</f>
        <v/>
      </c>
      <c r="E24" s="2" t="inlineStr"/>
    </row>
    <row r="25">
      <c r="A25" s="11" t="inlineStr">
        <is>
          <t>Rent and utilities</t>
        </is>
      </c>
      <c r="B25" s="32">
        <f>'Monthly Year 1'!N26</f>
        <v/>
      </c>
      <c r="C25" s="32">
        <f>12*Assumptions!$C$51</f>
        <v/>
      </c>
      <c r="D25" s="32">
        <f>12*Assumptions!$D$51</f>
        <v/>
      </c>
      <c r="E25" s="2" t="inlineStr"/>
    </row>
    <row r="26">
      <c r="A26" s="11" t="inlineStr">
        <is>
          <t>Scheduling, billing and payroll software</t>
        </is>
      </c>
      <c r="B26" s="32">
        <f>'Monthly Year 1'!N27</f>
        <v/>
      </c>
      <c r="C26" s="32">
        <f>12*Assumptions!$C$52</f>
        <v/>
      </c>
      <c r="D26" s="32">
        <f>12*Assumptions!$D$52</f>
        <v/>
      </c>
      <c r="E26" s="2" t="inlineStr"/>
    </row>
    <row r="27">
      <c r="A27" s="11" t="inlineStr">
        <is>
          <t>Marketing and referral development</t>
        </is>
      </c>
      <c r="B27" s="32">
        <f>'Monthly Year 1'!N28</f>
        <v/>
      </c>
      <c r="C27" s="32">
        <f>12*Assumptions!$C$53</f>
        <v/>
      </c>
      <c r="D27" s="32">
        <f>12*Assumptions!$D$53</f>
        <v/>
      </c>
      <c r="E27" s="2" t="inlineStr"/>
    </row>
    <row r="28">
      <c r="A28" s="11" t="inlineStr">
        <is>
          <t>Accounting, legal and professional fees</t>
        </is>
      </c>
      <c r="B28" s="32">
        <f>'Monthly Year 1'!N29</f>
        <v/>
      </c>
      <c r="C28" s="32">
        <f>12*Assumptions!$C$54</f>
        <v/>
      </c>
      <c r="D28" s="32">
        <f>12*Assumptions!$D$54</f>
        <v/>
      </c>
      <c r="E28" s="2" t="inlineStr"/>
    </row>
    <row r="29">
      <c r="A29" s="11" t="inlineStr">
        <is>
          <t>General and professional liability insurance</t>
        </is>
      </c>
      <c r="B29" s="32">
        <f>'Monthly Year 1'!N30</f>
        <v/>
      </c>
      <c r="C29" s="32">
        <f>12*Assumptions!$C$55</f>
        <v/>
      </c>
      <c r="D29" s="32">
        <f>12*Assumptions!$D$55</f>
        <v/>
      </c>
      <c r="E29" s="2" t="inlineStr"/>
    </row>
    <row r="30">
      <c r="A30" s="11" t="inlineStr">
        <is>
          <t>License, background checks and training</t>
        </is>
      </c>
      <c r="B30" s="32">
        <f>'Monthly Year 1'!N31</f>
        <v/>
      </c>
      <c r="C30" s="32">
        <f>12*Assumptions!$C$56</f>
        <v/>
      </c>
      <c r="D30" s="32">
        <f>12*Assumptions!$D$56</f>
        <v/>
      </c>
      <c r="E30" s="2" t="inlineStr"/>
    </row>
    <row r="31">
      <c r="A31" s="11" t="inlineStr">
        <is>
          <t>Other overhead</t>
        </is>
      </c>
      <c r="B31" s="32">
        <f>'Monthly Year 1'!N32</f>
        <v/>
      </c>
      <c r="C31" s="32">
        <f>12*Assumptions!$C$57</f>
        <v/>
      </c>
      <c r="D31" s="32">
        <f>12*Assumptions!$D$57</f>
        <v/>
      </c>
      <c r="E31" s="2" t="inlineStr"/>
    </row>
    <row r="32">
      <c r="A32" s="33" t="inlineStr">
        <is>
          <t>Total overhead</t>
        </is>
      </c>
      <c r="B32" s="34">
        <f>SUM(B23:B31)</f>
        <v/>
      </c>
      <c r="C32" s="34">
        <f>SUM(C23:C31)</f>
        <v/>
      </c>
      <c r="D32" s="34">
        <f>SUM(D23:D31)</f>
        <v/>
      </c>
      <c r="E32" s="2" t="inlineStr"/>
    </row>
    <row r="33">
      <c r="A33" s="15" t="inlineStr">
        <is>
          <t>Net income (before income tax)</t>
        </is>
      </c>
      <c r="B33" s="36">
        <f>B20-B32</f>
        <v/>
      </c>
      <c r="C33" s="36">
        <f>C20-C32</f>
        <v/>
      </c>
      <c r="D33" s="36">
        <f>D20-D32</f>
        <v/>
      </c>
      <c r="E33" s="2" t="inlineStr"/>
    </row>
    <row r="34">
      <c r="A34" s="11" t="inlineStr">
        <is>
          <t>Net margin %</t>
        </is>
      </c>
      <c r="B34" s="37">
        <f>IF(B13=0,0,B33/B13)</f>
        <v/>
      </c>
      <c r="C34" s="37">
        <f>IF(C13=0,0,C33/C13)</f>
        <v/>
      </c>
      <c r="D34" s="37">
        <f>IF(D13=0,0,D33/D13)</f>
        <v/>
      </c>
      <c r="E34" s="2" t="inlineStr"/>
    </row>
    <row r="35">
      <c r="A35" s="11" t="inlineStr">
        <is>
          <t>Break-even billable hours per week</t>
        </is>
      </c>
      <c r="B35" s="30">
        <f>IFERROR(B32/52/((B13-B19)/B7),0)</f>
        <v/>
      </c>
      <c r="C35" s="30">
        <f>IFERROR(C32/52/((C13-C19)/C7),0)</f>
        <v/>
      </c>
      <c r="D35" s="30">
        <f>IFERROR(D32/52/((D13-D19)/D7),0)</f>
        <v/>
      </c>
      <c r="E35" s="2" t="inlineStr">
        <is>
          <t>Overhead divided by what each billable hour earns after direct costs.</t>
        </is>
      </c>
    </row>
    <row r="36">
      <c r="A36" s="9" t="inlineStr">
        <is>
          <t>Cash</t>
        </is>
      </c>
      <c r="B36" s="10" t="n"/>
      <c r="C36" s="10" t="n"/>
      <c r="D36" s="10" t="n"/>
      <c r="E36" s="10" t="n"/>
    </row>
    <row r="37">
      <c r="A37" s="11" t="inlineStr">
        <is>
          <t>Opening cash</t>
        </is>
      </c>
      <c r="B37" s="32">
        <f>Assumptions!$B$72</f>
        <v/>
      </c>
      <c r="C37" s="32">
        <f>B41</f>
        <v/>
      </c>
      <c r="D37" s="32">
        <f>C41</f>
        <v/>
      </c>
      <c r="E37" s="2" t="inlineStr"/>
    </row>
    <row r="38">
      <c r="A38" s="11" t="inlineStr">
        <is>
          <t>Net income</t>
        </is>
      </c>
      <c r="B38" s="32">
        <f>B33</f>
        <v/>
      </c>
      <c r="C38" s="32">
        <f>C33</f>
        <v/>
      </c>
      <c r="D38" s="32">
        <f>D33</f>
        <v/>
      </c>
      <c r="E38" s="2" t="inlineStr"/>
    </row>
    <row r="39">
      <c r="A39" s="11" t="inlineStr">
        <is>
          <t>Startup costs</t>
        </is>
      </c>
      <c r="B39" s="32">
        <f>-Assumptions!$B$69</f>
        <v/>
      </c>
      <c r="C39" s="32" t="n">
        <v>0</v>
      </c>
      <c r="D39" s="32" t="n">
        <v>0</v>
      </c>
      <c r="E39" s="2" t="inlineStr"/>
    </row>
    <row r="40">
      <c r="A40" s="11" t="inlineStr">
        <is>
          <t>Increase in receivables (cash not yet collected)</t>
        </is>
      </c>
      <c r="B40" s="32">
        <f>-B42</f>
        <v/>
      </c>
      <c r="C40" s="32">
        <f>-(C42-B42)</f>
        <v/>
      </c>
      <c r="D40" s="32">
        <f>-(D42-C42)</f>
        <v/>
      </c>
      <c r="E40" s="2" t="inlineStr">
        <is>
          <t>Years 2 and 3 estimate receivables as lag months / 12 x annual revenue.</t>
        </is>
      </c>
    </row>
    <row r="41">
      <c r="A41" s="33" t="inlineStr">
        <is>
          <t>Closing cash balance</t>
        </is>
      </c>
      <c r="B41" s="34">
        <f>SUM(B37:B40)</f>
        <v/>
      </c>
      <c r="C41" s="34">
        <f>SUM(C37:C40)</f>
        <v/>
      </c>
      <c r="D41" s="34">
        <f>SUM(D37:D40)</f>
        <v/>
      </c>
      <c r="E41" s="2" t="inlineStr">
        <is>
          <t>Year 1 matches the closing balance on the monthly sheet.</t>
        </is>
      </c>
    </row>
    <row r="42">
      <c r="A42" s="11" t="inlineStr">
        <is>
          <t>Receivables at year end (memo)</t>
        </is>
      </c>
      <c r="B42" s="32">
        <f>'Monthly Year 1'!N14-SUM('Monthly Year 1'!B38:M38)</f>
        <v/>
      </c>
      <c r="C42" s="32">
        <f>C13*Assumptions!$B$73/12</f>
        <v/>
      </c>
      <c r="D42" s="32">
        <f>D13*Assumptions!$B$73/12</f>
        <v/>
      </c>
      <c r="E42" s="2" t="inlineStr"/>
    </row>
    <row r="44">
      <c r="A44" s="2" t="inlineStr">
        <is>
          <t>Prepared by Soriaga &amp; Associates, LLC — www.soriagacpa.com/book-online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2026-10-26T20:14:28Z</dcterms:created>
  <dcterms:modified xmlns:dcterms="http://purl.org/dc/terms/" xmlns:xsi="http://www.w3.org/2001/XMLSchema-instance" xsi:type="dcterms:W3CDTF">2026-10-26T20:14:28Z</dcterms:modified>
</cp:coreProperties>
</file>